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Tomer\Downloads\"/>
    </mc:Choice>
  </mc:AlternateContent>
  <xr:revisionPtr revIDLastSave="0" documentId="13_ncr:1_{70D342FD-D900-4F44-8437-553303299D7E}" xr6:coauthVersionLast="45" xr6:coauthVersionMax="47" xr10:uidLastSave="{00000000-0000-0000-0000-000000000000}"/>
  <bookViews>
    <workbookView xWindow="-108" yWindow="-108" windowWidth="23256" windowHeight="12600" firstSheet="3" xr2:uid="{00000000-000D-0000-FFFF-FFFF00000000}"/>
  </bookViews>
  <sheets>
    <sheet name="Trips Lists" sheetId="1" r:id="rId1"/>
    <sheet name="Species Observed and Frequency" sheetId="2" r:id="rId2"/>
    <sheet name="Total # of different species" sheetId="3" r:id="rId3"/>
    <sheet name="Species See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K80" i="4" l="1"/>
  <c r="E80" i="4"/>
  <c r="F80" i="4"/>
  <c r="G80" i="4"/>
  <c r="H80" i="4"/>
  <c r="I80" i="4"/>
  <c r="J80" i="4"/>
  <c r="L80" i="4"/>
  <c r="D80" i="4"/>
  <c r="D146" i="2"/>
  <c r="F52" i="3"/>
  <c r="F14" i="3"/>
  <c r="F10" i="3"/>
  <c r="D144" i="2"/>
  <c r="J21" i="1"/>
  <c r="I21" i="1"/>
  <c r="H151" i="3"/>
  <c r="H150" i="3"/>
  <c r="F126" i="3"/>
  <c r="F118" i="3"/>
  <c r="F113" i="3"/>
  <c r="F108" i="3"/>
  <c r="F104" i="3"/>
  <c r="F97" i="3"/>
  <c r="F79" i="3"/>
  <c r="F72" i="3"/>
  <c r="F68" i="3"/>
  <c r="F64" i="3"/>
  <c r="F61" i="3"/>
  <c r="F57" i="3"/>
  <c r="F55" i="3"/>
  <c r="F47" i="3"/>
  <c r="F39" i="3"/>
  <c r="F36" i="3"/>
  <c r="F33" i="3"/>
  <c r="F27" i="3"/>
  <c r="F25" i="3"/>
  <c r="F22" i="3"/>
  <c r="F20" i="3"/>
  <c r="F16" i="3"/>
  <c r="F6" i="3"/>
  <c r="O88" i="2"/>
  <c r="E90" i="2"/>
  <c r="E91" i="2"/>
  <c r="E92" i="2"/>
  <c r="E93" i="2"/>
  <c r="E94" i="2"/>
  <c r="E95" i="2"/>
  <c r="E96" i="2"/>
  <c r="E97" i="2"/>
  <c r="E98" i="2"/>
  <c r="E99" i="2"/>
  <c r="E100" i="2"/>
  <c r="E101" i="2"/>
  <c r="E102" i="2"/>
  <c r="E103" i="2"/>
  <c r="E104" i="2"/>
  <c r="E105" i="2"/>
  <c r="E106" i="2"/>
  <c r="E107" i="2"/>
  <c r="E108" i="2"/>
  <c r="E109" i="2"/>
  <c r="E110" i="2"/>
  <c r="E111" i="2"/>
  <c r="E89" i="2"/>
  <c r="E88" i="2"/>
  <c r="F124" i="3"/>
  <c r="F110" i="3"/>
  <c r="F107" i="3"/>
  <c r="F93" i="3"/>
  <c r="F91" i="3"/>
  <c r="F88" i="3"/>
  <c r="F78" i="3"/>
  <c r="F76" i="3"/>
  <c r="F74" i="3"/>
  <c r="F70" i="3"/>
  <c r="F67" i="3"/>
  <c r="F41" i="3"/>
  <c r="F37" i="3"/>
  <c r="F32" i="3"/>
  <c r="F31" i="3"/>
  <c r="F23" i="3"/>
  <c r="F18" i="3"/>
  <c r="F17" i="3"/>
  <c r="F13" i="3"/>
  <c r="F7" i="3"/>
  <c r="E50" i="2"/>
  <c r="E51" i="2"/>
  <c r="E52" i="2"/>
  <c r="E53" i="2"/>
  <c r="E54" i="2"/>
  <c r="E55" i="2"/>
  <c r="E56" i="2"/>
  <c r="E57" i="2"/>
  <c r="E58" i="2"/>
  <c r="E59" i="2"/>
  <c r="E60" i="2"/>
  <c r="E61" i="2"/>
  <c r="E62" i="2"/>
  <c r="E63" i="2"/>
  <c r="E64" i="2"/>
  <c r="E65" i="2"/>
  <c r="E66" i="2"/>
  <c r="E67" i="2"/>
  <c r="E49" i="2"/>
  <c r="E48" i="2"/>
  <c r="F131" i="3"/>
  <c r="F122" i="3"/>
  <c r="F120" i="3"/>
  <c r="F119" i="3"/>
  <c r="F111" i="3"/>
  <c r="F105" i="3"/>
  <c r="F102" i="3"/>
  <c r="F100" i="3"/>
  <c r="F98" i="3"/>
  <c r="F90" i="3"/>
  <c r="F89" i="3"/>
  <c r="F81" i="3"/>
  <c r="F80" i="3"/>
  <c r="F77" i="3"/>
  <c r="F75" i="3"/>
  <c r="F69" i="3"/>
  <c r="F60" i="3"/>
  <c r="F53" i="3"/>
  <c r="F45" i="3"/>
  <c r="F34" i="3"/>
  <c r="F12" i="3"/>
  <c r="F8" i="3"/>
  <c r="F43" i="3"/>
  <c r="F38" i="3"/>
  <c r="F35" i="3"/>
  <c r="F29" i="3"/>
  <c r="F24" i="3"/>
  <c r="F19" i="3"/>
  <c r="F9" i="3"/>
  <c r="F4" i="3"/>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 i="2"/>
  <c r="E4" i="2"/>
  <c r="D142" i="2"/>
  <c r="F87" i="3"/>
  <c r="E84" i="2"/>
  <c r="F65" i="3"/>
  <c r="F42" i="3"/>
  <c r="F116" i="3"/>
  <c r="F130" i="3"/>
  <c r="F129" i="3"/>
  <c r="F128" i="3"/>
  <c r="F123" i="3"/>
  <c r="F115" i="3"/>
  <c r="F112" i="3"/>
  <c r="F101" i="3"/>
  <c r="F94" i="3"/>
  <c r="F82" i="3"/>
  <c r="F73" i="3"/>
  <c r="F71" i="3"/>
  <c r="F21" i="3"/>
  <c r="E72" i="2"/>
  <c r="E73" i="2"/>
  <c r="E74" i="2"/>
  <c r="E75" i="2"/>
  <c r="E76" i="2"/>
  <c r="E77" i="2"/>
  <c r="E78" i="2"/>
  <c r="E79" i="2"/>
  <c r="E80" i="2"/>
  <c r="E81" i="2"/>
  <c r="E82" i="2"/>
  <c r="E83" i="2"/>
  <c r="E85" i="2"/>
  <c r="E86" i="2"/>
  <c r="E70" i="2"/>
  <c r="E71" i="2"/>
  <c r="E69" i="2"/>
  <c r="H147" i="3"/>
  <c r="H146" i="3"/>
  <c r="H145" i="3"/>
  <c r="H144" i="3"/>
  <c r="H143" i="3"/>
  <c r="H140" i="3"/>
  <c r="H139" i="3"/>
  <c r="H138" i="3"/>
  <c r="H137" i="3"/>
  <c r="H136" i="3"/>
  <c r="H135" i="3"/>
  <c r="H134" i="3"/>
  <c r="H141" i="3" s="1"/>
  <c r="F56" i="3"/>
  <c r="F11" i="3"/>
  <c r="F114" i="3"/>
  <c r="F30" i="3"/>
  <c r="F15" i="3"/>
  <c r="F96" i="3"/>
  <c r="F66" i="3"/>
  <c r="F59" i="3"/>
  <c r="F125" i="3"/>
  <c r="F127" i="3"/>
  <c r="F85" i="3"/>
  <c r="F109" i="3"/>
  <c r="F92" i="3"/>
  <c r="F133" i="3"/>
  <c r="F86" i="3"/>
  <c r="F83" i="3"/>
  <c r="F84" i="3"/>
  <c r="F49" i="3"/>
  <c r="F62" i="3"/>
  <c r="F117" i="3"/>
  <c r="F40" i="3"/>
  <c r="F132" i="3"/>
  <c r="F28" i="3"/>
  <c r="F3" i="3"/>
  <c r="F63" i="3"/>
  <c r="F48" i="3"/>
  <c r="F51" i="3"/>
  <c r="F121" i="3"/>
  <c r="F26" i="3"/>
  <c r="F95" i="3"/>
  <c r="F5" i="3"/>
  <c r="F44" i="3"/>
  <c r="F106" i="3"/>
  <c r="F103" i="3"/>
  <c r="F99" i="3"/>
  <c r="F2" i="3"/>
  <c r="F58" i="3"/>
  <c r="F46" i="3"/>
  <c r="F54" i="3"/>
  <c r="F50" i="3"/>
  <c r="E123" i="2"/>
  <c r="E124" i="2"/>
  <c r="E125" i="2"/>
  <c r="E126" i="2"/>
  <c r="E127" i="2"/>
  <c r="E128" i="2"/>
  <c r="E129" i="2"/>
  <c r="E130" i="2"/>
  <c r="E131" i="2"/>
  <c r="E132" i="2"/>
  <c r="E133" i="2"/>
  <c r="E134" i="2"/>
  <c r="E135" i="2"/>
  <c r="E136" i="2"/>
  <c r="E137" i="2"/>
  <c r="E138" i="2"/>
  <c r="E139" i="2"/>
  <c r="E140" i="2"/>
  <c r="E122" i="2"/>
  <c r="E114" i="2"/>
  <c r="E115" i="2"/>
  <c r="E116" i="2"/>
  <c r="E117" i="2"/>
  <c r="E119" i="2"/>
  <c r="E118" i="2"/>
  <c r="E120" i="2"/>
  <c r="E113" i="2"/>
  <c r="E35" i="2"/>
  <c r="E36" i="2"/>
  <c r="E37" i="2"/>
  <c r="E38" i="2"/>
  <c r="E39" i="2"/>
  <c r="E40" i="2"/>
  <c r="E41" i="2"/>
  <c r="E42" i="2"/>
  <c r="E43" i="2"/>
  <c r="E44" i="2"/>
  <c r="E45" i="2"/>
  <c r="E46" i="2"/>
  <c r="E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tc={8235BB77-8B11-4598-819E-7A0F81DAD4D9}</author>
    <author>tc={977ADCE4-7E29-48CD-BA68-51BC19A41634}</author>
    <author>tc={C4C3C95D-012F-4096-9594-A5D41A792912}</author>
    <author>tc={AF3E2F48-998B-4A71-A5A8-B74F1318F840}</author>
    <author>tc={CE5BDC52-E7AB-4282-98B6-77F5EBDCEA4E}</author>
    <author>tc={2EA59DE6-882E-40AF-B15E-366262601A49}</author>
  </authors>
  <commentList>
    <comment ref="F8" authorId="0" shapeId="0" xr:uid="{8235BB77-8B11-4598-819E-7A0F81DAD4D9}">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Pretty sure he meant red-fronted brown lemur</t>
      </text>
    </comment>
    <comment ref="G11" authorId="1" shapeId="0" xr:uid="{977ADCE4-7E29-48CD-BA68-51BC19A41634}">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Weasel sportive lemur actually Seal's sportive lemur by range map</t>
      </text>
    </comment>
    <comment ref="D16" authorId="2" shapeId="0" xr:uid="{C4C3C95D-012F-4096-9594-A5D41A792912}">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"Western rufous mouse lemur" listed here must be a mistake typo. Listed also in the same report for Tsingy. Only occurs in Tsingy though. I'm not including it in the statistical analysis</t>
      </text>
    </comment>
    <comment ref="E16" authorId="3" shapeId="0" xr:uid="{AF3E2F48-998B-4A71-A5A8-B74F1318F840}">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Western rufus mouse lemur = Peter's or Pygmy mouse lemur</t>
      </text>
    </comment>
    <comment ref="H18" authorId="4" shapeId="0" xr:uid="{CE5BDC52-E7AB-4282-98B6-77F5EBDCEA4E}">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Eastern woolly lemur should be in this case Masoala woolly lemur.</t>
      </text>
    </comment>
    <comment ref="H20" authorId="5" shapeId="0" xr:uid="{2EA59DE6-882E-40AF-B15E-366262601A49}">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Seal's sportive lemur should be Masoala sportive lemur because range doesn't overlap. Eastern bamboo lemur - probably Northern. This is an old report so maybe species were counted differently. Also Voalavoanala doesn't occur on Masoala based on distribution maps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tc={8E4194B0-CA75-4CE7-B843-76EE8907F06A}</author>
    <author>tc={AFD37ABE-D9D3-41E9-8FE1-E3C1D5200632}</author>
    <author>tc={F11AF983-14D2-4BBA-ACAF-2C3657B5B019}</author>
    <author>tc={E69374BF-ED71-4BA2-8E1C-5AC932BCF42C}</author>
    <author>tc={8E35E659-416F-4530-A7D8-E1BC31C42483}</author>
    <author>tc={24424C7B-614C-424C-82D4-D10C3F283FF1}</author>
    <author>tc={E63083D9-1750-4116-9883-D06713D419BA}</author>
    <author>tc={B5DED758-BA30-473C-BCC0-5AECAD339D2A}</author>
    <author>tc={D144FCEF-2E93-481B-8135-409FF15A8E1F}</author>
    <author>tc={508D8F1B-4881-4EA7-A639-CE9B7BF6E204}</author>
    <author>tc={9395DEFE-54D5-4370-BA20-8D5B0AB240CC}</author>
    <author>tc={F22588AD-79EA-462C-B0F3-ADC79ACE795A}</author>
  </authors>
  <commentList>
    <comment ref="D39" authorId="0" shapeId="0" xr:uid="{8E4194B0-CA75-4CE7-B843-76EE8907F06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Collared!</t>
      </text>
    </comment>
    <comment ref="D43" authorId="1" shapeId="0" xr:uid="{AFD37ABE-D9D3-41E9-8FE1-E3C1D5200632}">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1 mentioned "collared"</t>
      </text>
    </comment>
    <comment ref="D44" authorId="2" shapeId="0" xr:uid="{F11AF983-14D2-4BBA-ACAF-2C3657B5B019}">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1 mentioned collared</t>
      </text>
    </comment>
    <comment ref="D50" authorId="3" shapeId="0" xr:uid="{E69374BF-ED71-4BA2-8E1C-5AC932BCF42C}">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At Akiba Lodge</t>
      </text>
    </comment>
    <comment ref="D51" authorId="4" shapeId="0" xr:uid="{8E35E659-416F-4530-A7D8-E1BC31C42483}">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D53" authorId="5" shapeId="0" xr:uid="{24424C7B-614C-424C-82D4-D10C3F283FF1}">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D54" authorId="6" shapeId="0" xr:uid="{E63083D9-1750-4116-9883-D06713D419B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D56" authorId="7" shapeId="0" xr:uid="{B5DED758-BA30-473C-BCC0-5AECAD339D2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D93" authorId="8" shapeId="0" xr:uid="{D144FCEF-2E93-481B-8135-409FF15A8E1F}">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Marie-claude listed "mouse lemur spp." but considering everyone sees this one, then I'm confident putting it down</t>
      </text>
    </comment>
    <comment ref="D104" authorId="9" shapeId="0" xr:uid="{508D8F1B-4881-4EA7-A639-CE9B7BF6E204}">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Traveling zoologists only list genus - but most likely this one</t>
      </text>
    </comment>
    <comment ref="D115" authorId="10" shapeId="0" xr:uid="{9395DEFE-54D5-4370-BA20-8D5B0AB240CC}">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2nd sighting just says "mouse lemur spp." but this is to be confirmed as the local mouse lemur</t>
      </text>
    </comment>
    <comment ref="D122" authorId="11" shapeId="0" xr:uid="{F22588AD-79EA-462C-B0F3-ADC79ACE795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Should be common in/around village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tc={A2E09498-FC55-488E-A3CB-2F068556B20E}</author>
    <author>tc={18AC0493-AC0E-4493-B72F-A520D627D8B8}</author>
    <author>tc={AE9A40F8-E2FA-4E1D-81B9-C58604EB1893}</author>
    <author>tc={934F9051-B940-4E33-951A-A38903056251}</author>
    <author>tc={5E402DDE-E53A-4FF0-AA08-99C027F17A8D}</author>
    <author>tc={8209386B-4E32-4611-B01E-4D830868B52B}</author>
    <author>tc={6F94DEB5-4D77-47AD-B4C5-E0904316D4AF}</author>
    <author>tc={45EA37A1-DF14-4753-B8A9-18672FF14105}</author>
    <author>tc={C5BF8FF7-8D5B-45D6-9499-C093D9EA2FAA}</author>
    <author>tc={25BD764C-B487-4FE3-9808-A471DB7505E2}</author>
    <author>tc={9D704CDB-3EDA-4B7C-891D-7001E1321DDC}</author>
    <author>tc={F7498313-063C-4B93-A89E-4AAD9DAFC0AB}</author>
    <author>tc={88E8D27F-8B4D-4497-A647-A33322417D0A}</author>
  </authors>
  <commentList>
    <comment ref="E2" authorId="0" shapeId="0" xr:uid="{A2E09498-FC55-488E-A3CB-2F068556B20E}">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Collared!</t>
      </text>
    </comment>
    <comment ref="E5" authorId="1" shapeId="0" xr:uid="{18AC0493-AC0E-4493-B72F-A520D627D8B8}">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1 mentioned collared</t>
      </text>
    </comment>
    <comment ref="E36" authorId="2" shapeId="0" xr:uid="{AE9A40F8-E2FA-4E1D-81B9-C58604EB1893}">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Marie-claude listed "mouse lemur spp." but considering everyone sees this one, then I'm confident putting it down</t>
      </text>
    </comment>
    <comment ref="E41" authorId="3" shapeId="0" xr:uid="{934F9051-B940-4E33-951A-A38903056251}">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E42" authorId="4" shapeId="0" xr:uid="{5E402DDE-E53A-4FF0-AA08-99C027F17A8D}">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E44" authorId="5" shapeId="0" xr:uid="{8209386B-4E32-4611-B01E-4D830868B52B}">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1 mentioned "collared"</t>
      </text>
    </comment>
    <comment ref="E62" authorId="6" shapeId="0" xr:uid="{6F94DEB5-4D77-47AD-B4C5-E0904316D4AF}">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Should be common in/around village</t>
      </text>
    </comment>
    <comment ref="E63" authorId="7" shapeId="0" xr:uid="{45EA37A1-DF14-4753-B8A9-18672FF14105}">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2nd sighting just says "mouse lemur spp." but this is to be confirmed as the local mouse lemur</t>
      </text>
    </comment>
    <comment ref="E74" authorId="8" shapeId="0" xr:uid="{C5BF8FF7-8D5B-45D6-9499-C093D9EA2FA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At Akiba Lodge</t>
      </text>
    </comment>
    <comment ref="E93" authorId="9" shapeId="0" xr:uid="{25BD764C-B487-4FE3-9808-A471DB7505E2}">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E110" authorId="10" shapeId="0" xr:uid="{9D704CDB-3EDA-4B7C-891D-7001E1321DDC}">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 ref="E121" authorId="11" shapeId="0" xr:uid="{F7498313-063C-4B93-A89E-4AAD9DAFC0AB}">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Traveling zoologists only list genus - but most likely this one</t>
      </text>
    </comment>
    <comment ref="E124" authorId="12" shapeId="0" xr:uid="{88E8D27F-8B4D-4497-A647-A33322417D0A}">
      <text>
        <t>[הערה משורשרת]
גירסת Excel שברשותך מאפשרת לך לקרוא הערה משורשרת זו; עם זאת, כל שינויי העריכה שיתבצעו בה יוסרו אם הקובץ ייפתח בגירסה חדשה יותר של Excel. למידע נוסף: https://go.microsoft.com/fwlink/?linkid=870924
הערה:
    Also at Akiba Lodge</t>
      </text>
    </comment>
  </commentList>
</comments>
</file>

<file path=xl/sharedStrings.xml><?xml version="1.0" encoding="utf-8"?>
<sst xmlns="http://schemas.openxmlformats.org/spreadsheetml/2006/main" count="1405" uniqueCount="436">
  <si>
    <t>Rano</t>
  </si>
  <si>
    <t>Kianjavato</t>
  </si>
  <si>
    <t>Kirindy</t>
  </si>
  <si>
    <t>Tsingy</t>
  </si>
  <si>
    <t>Andasibe-Mantadia area</t>
  </si>
  <si>
    <t>Farank</t>
  </si>
  <si>
    <t>Masoala</t>
  </si>
  <si>
    <t>Relevant Parks visited</t>
  </si>
  <si>
    <t>Patrick's &amp; Peggy's recent trips 2023 (directly from him)</t>
  </si>
  <si>
    <t>Gray bamboo lemur, Red-bellied lemur, Major's long-fingered bat, Brown mouse lemur, Fanaloka, Small-toothed sportive lemur, Crossley's dwarf lemur, Golden bamboo lemur, Greater bamboo lemur, Milne-Edwards Sifaka, Red forest rat, White-tailed tree rat</t>
  </si>
  <si>
    <t>3N
Fossa, Pale fork-marked lemur, Gray mouse lemur, Red-tailed sportive lemur, Bastard big-footed mouse, Verraux's sifaka, Red-fronted brown lemur, Narrow-striped boky, Western tufted-tailed rat, Giant jumping rat</t>
  </si>
  <si>
    <t>3N
Pygmy mouse lemur, Rufous Brown lemur, Bemaraha sportive lemur, Decken's Sifaka, Grey mouse lemur, Madagascsar flying fox, Mauritian tomb bat, Griveaud's long-fingered bat</t>
  </si>
  <si>
    <t>3N
Goodman's mouse lemur, Lowland streaked tenrec, Eastern woolly lemur, Indri, Common brown lemur, Diademed sifaka, Gray bamboo lemur, weasel sportive lemur, B&amp;W ruffed lemur, Madagascan rousette</t>
  </si>
  <si>
    <t>Jon Hall Oct 2022</t>
  </si>
  <si>
    <t>2N
Red-fronted Brown lemur, Eastern bamboo lemur (H), Major's bentwing bat, Sibree's dwarf lemur, Groves's dwarf lemur, Golden bamboo lemurs, Peyrieras's woolly lemur, B&amp;W Ruffed lemurs (H), Fanaloka, Nesomys Spp. - Probably Eastern Forest Rat, Commerson's leaf-nosed bat, Rufous mouse lemur,</t>
  </si>
  <si>
    <t>1N
Peyriera's woolly lemur, Geoffroy's dwarf lemur, Jolly's mouse lemur, Greater hedgehog tenrec, Peter's sheath-tailed bats, Eastern sucker-footed bats</t>
  </si>
  <si>
    <t>2N
Red-tailed Sportive lemur, Western Big-footed mouse, Grey mouse lemur, fat-tailed dwarf lemur, pale fork-marked lemur, Common tencrec, Verrasux's sifaka, red-fronted brown lemur,</t>
  </si>
  <si>
    <t>Royle Nov 2022</t>
  </si>
  <si>
    <t xml:space="preserve">3N
Groves's Dwarf Lemur, Sibree's dwarf lemur, Red-fronted brown lemur, Falanoka, Ring-tailed vontsira, Golden bamboo lemur, Greater Bamboo Lemur, Betsileo Sportive Lemur, Rufous Mouse Lemur, Eastern Red Forest Rat, Milne-Edwards Sifaka, B&amp;W Ruffed Lemur, Major's long-fingered bat, Red-bellied Lemur, </t>
  </si>
  <si>
    <t>3N
Fat-tailed dwarf Lemur, Straw-colored fruit bat, Red-fronted brown lemur, Malagasy Giant Rat, Red-tailed sportive lemur, Commerson's roundleaf Bat, Western big-footed mouse, Gray mouse lemur, Narrow-striped boky (3 each day!), Pale fork-marked lemur, Verraux's Sifaka</t>
  </si>
  <si>
    <t>3N 
Weasel Sportive Lemur, Eastern Woolly Lemur, Crossley's dwarf Lemur, Common Brown lemur, lowland streaked tenrec, Indri, Goodman's mouse lemur, Diademed Sifaka, B&amp;W Ruffed Lemur</t>
  </si>
  <si>
    <t>2N
Masoala Woolly Lemur, Greater dwarf lemur, White-fronted brown lemur, Fanaloka, Northern bamboo lemur, lowland streaked tenrec, Masoala sportive lemur, Masoala mouse lemur, Masoala fork-marked lemur, [bush pig], Madagascar flying fox, red-ruffed lemur</t>
  </si>
  <si>
    <t>Ian Thomson Oct 2022</t>
  </si>
  <si>
    <t>1N
Golden bamboo lemur, Red-bellied Lemur, B&amp;W Ruffed lemur, Red-fronted brown lemur,Lowland streaked tenrec, Eastern bamboo lemur, Greater bamboo lemur, Brown mouse lemur, unID'ed dwarf lemur, Major's long-fingered bats,</t>
  </si>
  <si>
    <t>1N
Peter's sheath-tailed bats, Greater bamboo lemur, B&amp;W Ruffed lemur, Eastern sucker-footed bats, aye-aye, Jolly's mouse lemur, Grove's dwarf lemur, Greater hedgehog tenrec,</t>
  </si>
  <si>
    <t>Charles Hood Nov 2022</t>
  </si>
  <si>
    <t xml:space="preserve">4-ish N (?)
Pale fork-marked Lemur, Red-tailed sportive lemur, Red-fronted brown lemur, Verraux's Sifaka, Western big-footed mouse, Malagasy Giant Rat, Commerson's leaf-nosed bat, Narrow-striped boky, </t>
  </si>
  <si>
    <t>4-ish N (?)
Goodman's Mouse Lemur, Crossley's dwarf lemur, Grey bamboo lemur, Brown lemur, B&amp;W Ruffed lemur, Eastern Woolly Lemur, Diademed sifaka, Indri, Eastern red forest rat, Fossa</t>
  </si>
  <si>
    <t>Hugh Lansdown Oct 2022</t>
  </si>
  <si>
    <t>1N
Indri, Diademed Sifaka, Brown lemur, Eastern woolly lemur, Gray Bamboo lemur, Weasel sportive lemur, Goodman's Mouse Lemur</t>
  </si>
  <si>
    <t>Brett Harl Oct 2022 (Mammals, birds and reptiles)</t>
  </si>
  <si>
    <t>2D
Greater dwarf lemur, Rufous mouse lemur, Manavi long-fingered bat, golden bamboo lemur, Greater bamboo lemur, Milne-edward's sifaka, Red-fronted brown lemur, Red forest rat,</t>
  </si>
  <si>
    <t>1D
B&amp;W Ruffed lemur, Greater bamboo lemur, Eastern sucker-footed bat,</t>
  </si>
  <si>
    <t>2D
Verraux's sifaka, Fossa, Gray mouse lemur, fat-tailed dwarf lemur, pale fork-makred lemur, red-tailed sportive lemur, *Dormouse* tufted-tail rat, narrow-striped boky</t>
  </si>
  <si>
    <t xml:space="preserve">5D
Indri, Greater dwarf lemur, Black-fronted brown lemur, Red-bellied lemur, Eastern woolly lemur, Goodman's mouse lemur, Diademed sifaka, Gray bamboo lemur, Ring-tailed vontsira, Malagasy mouse-eared bat, Tanala tufted-tail rat, </t>
  </si>
  <si>
    <t>2D
Aye-aye,</t>
  </si>
  <si>
    <t>4D
Red Ruffed lemur, Masoala Sportive lemur, Lowland streaked tenrecs around village, Peter's sheath-tailed bat, Masoala Mouse Lemur spp., Greater Dwarf lemur, White-fronted brown lemur,</t>
  </si>
  <si>
    <t>Morgen Trolle Jul-Aug 2022</t>
  </si>
  <si>
    <t>4N (2 night walks)
Indri, Diademed Sifaka, Brown lemur, gray bamboo lemur, Goodman's mouse lemur, Weasel sportive lemur, Eastern Woolly lemur,</t>
  </si>
  <si>
    <t>Alan Dahl, Oct 2019</t>
  </si>
  <si>
    <t>3N
Peyriera's Woolly lemur, Red-bellied lemur, red-fronted brown lemur, golden bamboo lemur, rufous mouse lemur, Greater bamboo lemur, Milne-edward's sifaka, Eastern red forest rat</t>
  </si>
  <si>
    <t>4N
Eastern Woolly lemur, Common brown lemur, Gray bamboo lemur, Indri, Goodman's mouse lemur, Diademed sifaka, Shrew tenrec spp. Madagascar pygmy shrew,</t>
  </si>
  <si>
    <t>4N
Moore's woolly lemur, Greater dwarf lemur, white-fronted brown lemur, Northern bamboo lemur, Scott's sportive lemur, Masoala Mouse lemur, red ruffed lemur, Webb's tufted-tail rat, lowland red forest rat,</t>
  </si>
  <si>
    <t>Alain Guillemont, Nov 2019</t>
  </si>
  <si>
    <t>3N
Brown mouse lemur, red-bellied lemur, Golden bamboo lemur, Greater bamboo lemur, ring-tailed mongoose,</t>
  </si>
  <si>
    <t>2N
Gray mouse lemur, Fat-tailed dwarf lemur, Pale fork-marked lemur, red-fronted lemur, Red-tailed sportive lemur, Verraux's sifaka, Fossa, Narrow-striped boky,</t>
  </si>
  <si>
    <t>2N
Goodman's mouse lemur, Hairy-eared dwarf lemur, Crossley's dwarf lemur, Brown lemur, Red-fronted lemur, red-bellied lemur, gray bamboo lemur, B&amp;W ruffed lemur (H), Eastern woolly lemur, Diademed sifaka, Indri,</t>
  </si>
  <si>
    <t>2N
White-fronted brown lemur, Gray bamboo lemur, Weasel sportive lemur, aye-aye,</t>
  </si>
  <si>
    <t>2N
White-fronted brown lemur, Red ruffed lemur, Masoala woolly lemur, Brown-tailed mongoose, Lowland streaked tenrec</t>
  </si>
  <si>
    <t>Traveling Zoologists, Oct 2019
#N from private conversation (Not mentinoed in report)</t>
  </si>
  <si>
    <t>5N
Greater bamboo lemur, golden bamboo lemur, eastern forest rat, tuft-tailed rat, red-bellied lemur, red-fronted brown lemur, greater dwarf lemur, brown mouse lemur, Milne-edward's sifaka, lowland streated tenrec, B&amp;W ruffed lemur (H), Malagasy mouse-eared bat, Long-fingered bats in cave</t>
  </si>
  <si>
    <t>4N - Kirindy Eco Loedge
Fossa, Narrow-striped boky, red-tailed sportive lemur, pale fork-marked lemur, grey mouse lemur, Verraux's sifaka, red-fronted brown lemur, Malagasy giant rat, Western big-footed mouse, [brown rat].
2N - Camp Amoureux
Madame Berthe's mouse lemur, Verraux's sifaka, red-fronted brown lemur, red-tailed sportive lemur, pale fork-marked lemur, gray mouse lemur. According to them, less favorable for fossa, boky or jumping rat
Note about Coquerel's giant mouse and madame Berthe's mouse lemurs not bing easy since 2017</t>
  </si>
  <si>
    <t>8N (4 diffrent lodges)
Indri, Diademed sifaka, brown lemur, Gray bamboo lemur, eastern woolly lemur, greter dwarf lemur, Goodman's mouse lemur, red-bellied lemur, hairy-eared dwarf lemur, tufted-tailed rat,</t>
  </si>
  <si>
    <t>2N
Aye-aye, Gray bamboo lemur, white-fronted brown lemur, greater dwarf lemur, eastern woolly lemur, MacArthur's mouse lemur</t>
  </si>
  <si>
    <t>4N
Greater dwarf lemur, Masoala sportive lemur, White-fronted brown lemur, red ruffed lemur, ring-tailed mongoose, lowland streated tenrec</t>
  </si>
  <si>
    <t>Mac Hunter Oct-Nov 2019</t>
  </si>
  <si>
    <t>3N - only seraching for M-Es sifaka
red-bellied lemur, red-fronted brown lemur, Milne-edwards Sifaka</t>
  </si>
  <si>
    <t>3N
Narrow-striped boky, red-fronted brown lemur, Verraux's sifaka, gray mouse lemur, red-tailed sportive lemur, pale fork-makred lemur, giant jumping rat, Fossa (on last day, but twice)</t>
  </si>
  <si>
    <t>Naturetrek Nov 2019</t>
  </si>
  <si>
    <t>1N - mainly for Aye-ayes
Greater bamboo lemur (collared), B&amp;W Ruffed lemur (collared), red-bellied lemur, red-fronted brown lemur, eastern sucker-footed bats, aye-aye (collared), greater dwarf lemur, brown mouse lemur, greater hedgehog tenrec,</t>
  </si>
  <si>
    <t>3N - Only 2 night activities
Fossa (1-2 every day), red-fronted brown lemur, Verraux's sifaka, Pale fork-marked lemur, red-tailed sportive lemur, gray mouse lemur, coquerel's giant mouse lemur, giant jumping rat,</t>
  </si>
  <si>
    <t xml:space="preserve">1N
Diademed sifaka, Indri, Crossley's dwarf lemur, Goodman's mouse lemur, brown lemur, B&amp;W Ruffed lemur, </t>
  </si>
  <si>
    <t>Romain Bocquier Jul 2018
#N from private conversation (Not mentinoed in report)</t>
  </si>
  <si>
    <t>3N
Brown mouse lemur, Milne-Edwards' Sifaka, Golden bamboo lemur, greater bamboo lemur, Gray bamboo lemur, red-bellied lemur, red-fronted brown lemur, B&amp;W ruffed lemur, Eastern red forest rat, Ring-tailed vontsira, Malagasy mouse-eared bat, Major's long-fingered bat, Manavi long-fingered bat, Glen's long-fingered bat, Pipistrel spp., Malagasy serontine,</t>
  </si>
  <si>
    <t xml:space="preserve">2N
Gray mouse lemur, Madame Berthe's mouse lemur, Verraux's sifaka, Red-fronted brown lemur, Red-tailed sportive lemur, pale-forked mouse lemur, Malagasy giant rat, Fossa, Narrow-striped mongoose, </t>
  </si>
  <si>
    <t>2N
Goodman's Mouse lemur, Diademed sifaka, Eastern woolly lemur, Indri, brown lemur,</t>
  </si>
  <si>
    <t>Royle Nov 2018</t>
  </si>
  <si>
    <t>3N (Days 9-11)
Crossley's dwarf lemur, greater dwarf lemur, red-bellied lemur, red-fronted brown lemur, ring-tailed vontsira, golden bamboo lemur, small-toothed sportive lemur, brown mouse lemur, naked-nosed shrew tenrec, major's long-fingered bat, Eastern red forest rat, Lowland red forest rat, Greater bamboo lemur, Milne-Edwards' Sifaka, B&amp;W Ruffed lemur
No pictures of info regarding shrew tenrec</t>
  </si>
  <si>
    <t>2N (Days 2-3)
Grandidier's free-tailed bat, Fat-tailed dwarf lemur, Fossa (4 total), Madagascsan stra-colored fruit bat, Western tuft-tailed rat, red-fronted brown lemur, commerson's leaf-nosed bat, malagasy giant rat, red-tailed sportive lemur, Madame berthe's mouse lemur, Gray mouse lemur, Western Rufous Mouse lemur**, Narrow-striped boky, Pale fork-marked lemur, [bushpig], Verraux's sifaka, [brown rat], madagascar rousette, mauritinanian tomb  bat,</t>
  </si>
  <si>
    <t>3N (Days 4-6)
Tsingy tufted-tailed rat, red-fronted brown lemur, ring-tailed vontsira, commerson's leaf-nosed bat, Randrianasolo's sportive lemur, western rufous mouse lemur, Decken's sifaka, Manavi long-fingered bat, Western red forest rat, Madagascar free-tailed bat, Western sheath-tailed bat, Madagascan rousette, Robust yellow bat, Western yellow bat,</t>
  </si>
  <si>
    <t>3N (Days 14-16)
Eastern woolly lemur, Crossley's dwarf lemur, greater dwarf lemur, Common brown lemur, Gray bamboo lemur, Indri, Goodman's mouse lemur, Diademed sifaka, Madagascar flying fox, Madagascan rousette, B&amp;W Ruffed lemur</t>
  </si>
  <si>
    <t>Naturetrek Sept 2018 (very bird and reptile - oriented)</t>
  </si>
  <si>
    <t xml:space="preserve">3N
Golden bamboo lemur, Gray bamboo lemur, red-fronted brown lemur, Milne-Edwards' Sifaka, B&amp;W Ruffed Lemur, Ring-tailed vontsira (both days), rufous mouse lemur, Greater bamboo lemur, Red forest rat, red-bellied lemur, </t>
  </si>
  <si>
    <t>2N
Indri, brown lemur, Peyriera's woolly lemur, Crossley's dwarf lemur, red-bellied lemur,  B&amp;W ruffed lemur, Diademed sifaka, Goodman's mouse lemur, bat spp.</t>
  </si>
  <si>
    <t>Keith Millar Apr-May 2018</t>
  </si>
  <si>
    <t>3N
Brown mouse lemur, Madagascar rousette, Golden bamboo lemur, Red-bellied lemur, B&amp;W ruffed lemur, Milne-edward's Sifaka, Major's long-fingered bat, Fanaloka (on road at night), Gray bamboo lemur, Greater bamboo lemur, Eastern red forest rat, [black rat]</t>
  </si>
  <si>
    <t>2N
Fossa, Narrow-striped boky, red-fronted brown lemur, Malagasy mouse-eared bat, Pale fork-marked lemur, coquerel's giant mouse lemur, fat-tailed dwarf lemur, red-tailed sportive lemur, Madame Berthe's Mouse lemur (at "another" area they drove to - probably Akiba area), Gray mouse lemur, giant jumping rat,</t>
  </si>
  <si>
    <t>3N
Indri, Common brown lemur,  Goodman's mouse lemur, Diademed sifaka, Greater dwarf lemur, Crossley's dwarf lemur,</t>
  </si>
  <si>
    <t>2N
Indo-pacific Bottlenosed dolphin, lowland streaked tenrec, Eastern woolly lemur, lowland forest rat, red ruffed lemur, white-fronted brown lemur, commerson's leaf-nosed bat, Masoala fork-marked lemur, Webb's tuft-tailed rat</t>
  </si>
  <si>
    <t>Samuel Merlin, July 2017</t>
  </si>
  <si>
    <t xml:space="preserve">2N
Eastern red forest rat, Falanoka (Belle vue), Ring-tailed mongoose (several belle view), Rufous mouse lemur, Red-bellied lemur, red-fronted brown lemur, Golden bamboo lemur, Greater bamboo lemur, B&amp;W ruffed lemur, Milne-Edward's sifaka, </t>
  </si>
  <si>
    <t>2N
Giant Jumping rat, Fosa, Narrow-striped boky, Madame Berthe's Mouse Lemur, Gray mouse lemur, Pale fork-marked lemur, Red-tailed sportive lemur, Red-fronted brown lemur, Verraux's sifaka,</t>
  </si>
  <si>
    <t xml:space="preserve">1D
Ring-tailed vontsira, Randrianasolo sportive lemur, Decken's Sifaka, </t>
  </si>
  <si>
    <t>1N
Goodman's mouse lemur, Brown lemur, red-bellied lemur, Gray bamboo lemur, B&amp;W Ruffed lemur, Eastern woolly lemur, Diademed sifaka, Indri,</t>
  </si>
  <si>
    <t>Marie-Claude Nov 2016</t>
  </si>
  <si>
    <t>2N
Mouse Lemur spp., Crossley's dwarf lemur, red-bellied lemur, brown lemur, B&amp;W ruffed lemur, Diademed sifaka, Indri,</t>
  </si>
  <si>
    <t>1N
Greater Hedgehog tenrec, Mouse lemur spp., Greater dwarf lemur, Aye-aye</t>
  </si>
  <si>
    <t xml:space="preserve">4N
Lowland streaked tenrec, Peter's sheath-tailed bat, Mouse lemur spp., Greater dwarf lemur, seal's Sportive lemur, eastern gray bamboo lemur, White-fronted brown lemur, red ruffed lemur, eastern woolly lemur, Fanaloka, Ring-tailed vontsira, lowland red forest rat, webb's tuft-tailed rat, Voalavoanala
</t>
  </si>
  <si>
    <t>***</t>
  </si>
  <si>
    <t>Trips not included: Phil Gregory 2017</t>
  </si>
  <si>
    <t>Justin Brown 2019</t>
  </si>
  <si>
    <t>Every report prior to 2016 (for relevance)</t>
  </si>
  <si>
    <t>Total</t>
  </si>
  <si>
    <t>&lt;--- trips for all 7 locations</t>
  </si>
  <si>
    <t>p</t>
  </si>
  <si>
    <t>Location</t>
  </si>
  <si>
    <t>Common</t>
  </si>
  <si>
    <t>Scientific</t>
  </si>
  <si>
    <t>#Seen</t>
  </si>
  <si>
    <t>Theor. %</t>
  </si>
  <si>
    <t>Comments</t>
  </si>
  <si>
    <t>Ranomafana - 14 reports - 30 species (2 tenrecs; 15 lemurs; 3 rodents; 8 bats; 2 carnivores) - average 10.4 species per trip</t>
  </si>
  <si>
    <t>Naked-nosed shrew tenrec</t>
  </si>
  <si>
    <t>Microgale gymnorhyncha</t>
  </si>
  <si>
    <t>Lowland streaked tenrec</t>
  </si>
  <si>
    <t>Hemicentetes semispinosus</t>
  </si>
  <si>
    <t>Crossley's dwarf lemur</t>
  </si>
  <si>
    <t>Cheirogaleus crossleyi</t>
  </si>
  <si>
    <t>Groves's dwarf lemur</t>
  </si>
  <si>
    <t>Cheirogaleus grovesi</t>
  </si>
  <si>
    <t>Greater dwarf lemur</t>
  </si>
  <si>
    <t>Cheirogaleus major</t>
  </si>
  <si>
    <t>Sibree's dwarf lemur</t>
  </si>
  <si>
    <t>Cheirogaleus sibreei</t>
  </si>
  <si>
    <t>Brown Mouse Lemur</t>
  </si>
  <si>
    <t>Microcebus rufus</t>
  </si>
  <si>
    <t>Peyrieras's Woolly lemur</t>
  </si>
  <si>
    <t>Avahi peyrierasi</t>
  </si>
  <si>
    <t>Milne-Edwards' Sifaka</t>
  </si>
  <si>
    <t>Propithecus edwardsi</t>
  </si>
  <si>
    <t>Red-bellied lemur</t>
  </si>
  <si>
    <t>Eulemur rubriventer</t>
  </si>
  <si>
    <t>Red-fronted Brown Lemur</t>
  </si>
  <si>
    <t>Eulemur rufifrons</t>
  </si>
  <si>
    <t>Golden Bamboo lemur</t>
  </si>
  <si>
    <t>Hapalemur aureus</t>
  </si>
  <si>
    <t>Gray Bamboo lemur</t>
  </si>
  <si>
    <t>Hapalemur griseus</t>
  </si>
  <si>
    <t>Greater Bamboo lemur</t>
  </si>
  <si>
    <t>Hapalemur simus</t>
  </si>
  <si>
    <t>B&amp;W Ruffed Lemur</t>
  </si>
  <si>
    <t>Varecia variegata</t>
  </si>
  <si>
    <t>Betsileo Sportive Lemur</t>
  </si>
  <si>
    <t>Lepilemur bestilo</t>
  </si>
  <si>
    <t>Small-toothed sportive lemur</t>
  </si>
  <si>
    <t>Lepilemur microdon</t>
  </si>
  <si>
    <t>Tufted-tailed rat (Tanala?)</t>
  </si>
  <si>
    <t>Eliurus tanala</t>
  </si>
  <si>
    <t>White-bellied nesomys</t>
  </si>
  <si>
    <t>Nesomys audeberti</t>
  </si>
  <si>
    <t>Eastern Red Forest Rat</t>
  </si>
  <si>
    <t>Nesomys rufus</t>
  </si>
  <si>
    <t>Malagasy mouse-eared bat</t>
  </si>
  <si>
    <t>Myotis goudoti</t>
  </si>
  <si>
    <t>Madagascan rousette</t>
  </si>
  <si>
    <t>Rousettus madagascariensis</t>
  </si>
  <si>
    <t>Malagasy serotine</t>
  </si>
  <si>
    <t>Neoromica matroka</t>
  </si>
  <si>
    <t>Pipistrelle spp.</t>
  </si>
  <si>
    <t>Pipistrellus spp.</t>
  </si>
  <si>
    <t>Commerson's roundleaf bat</t>
  </si>
  <si>
    <t>Macronycteris commersoni</t>
  </si>
  <si>
    <t>Glen's long-fingered bat</t>
  </si>
  <si>
    <t>Miniopterus gleni</t>
  </si>
  <si>
    <t>Major's long-fingered bat</t>
  </si>
  <si>
    <t>Miniopterus majori</t>
  </si>
  <si>
    <t>Manavi long-fingered bat</t>
  </si>
  <si>
    <t>Miniopterus manavi</t>
  </si>
  <si>
    <t>Fanaloka</t>
  </si>
  <si>
    <t>Fossa fossana</t>
  </si>
  <si>
    <t>Ring-tailed vontsira</t>
  </si>
  <si>
    <t>Gelidia elegans</t>
  </si>
  <si>
    <t>Kinajavato - 4 Reports - 13 species (1 tenrec; 10 lemurs; 2 bats) - Average 6.5 species per trip</t>
  </si>
  <si>
    <t>Kian</t>
  </si>
  <si>
    <t>Greater hedgehog tenrec</t>
  </si>
  <si>
    <t>Setifer setosus</t>
  </si>
  <si>
    <t>Jolly's mouse lemur</t>
  </si>
  <si>
    <t>Microcebus jollyae</t>
  </si>
  <si>
    <t>Aye-aye</t>
  </si>
  <si>
    <t>Daubentonia madagascariensis</t>
  </si>
  <si>
    <t>Peter's sheath-tailed bat</t>
  </si>
  <si>
    <t>Emballonura atrata</t>
  </si>
  <si>
    <t>Eastern sucker-footed bat</t>
  </si>
  <si>
    <t>Myzopoda aurita</t>
  </si>
  <si>
    <t>Kirindy Forest (Incl. Akiba Lodge area) - 13 reports - 20 species (1 tenrec; 8 lemurs; 3 rodents; 6 bats; 2 carnivores) - Average 9.5 species per trip</t>
  </si>
  <si>
    <t>Common tenrec</t>
  </si>
  <si>
    <t>Tenrec ecaudatus</t>
  </si>
  <si>
    <t>Fat-tailed dwarf lemur</t>
  </si>
  <si>
    <t>Cheirogaleus medius</t>
  </si>
  <si>
    <t>Madam Berthe's mouse lemur</t>
  </si>
  <si>
    <t>Microcebus berthae</t>
  </si>
  <si>
    <t>Gray mouse lemur</t>
  </si>
  <si>
    <t>Microcebus murinus</t>
  </si>
  <si>
    <t>Coquerel's giant mouse lemur</t>
  </si>
  <si>
    <t>Mirza coquereli</t>
  </si>
  <si>
    <t>Pale fork-marked lemur</t>
  </si>
  <si>
    <t>Phaner pallescens</t>
  </si>
  <si>
    <t>Verraux's sifaka</t>
  </si>
  <si>
    <t>Propithecus verrauxi</t>
  </si>
  <si>
    <t>Red-tailed sportive lemur</t>
  </si>
  <si>
    <t>Lepulemur ruficaudatus</t>
  </si>
  <si>
    <t>Dormouse tufted-tailed rat</t>
  </si>
  <si>
    <t>Eliurus myoxinus</t>
  </si>
  <si>
    <t>Malagasy giant rat</t>
  </si>
  <si>
    <t>Hypogeomys antimena</t>
  </si>
  <si>
    <t>Bastard big-footed mouse</t>
  </si>
  <si>
    <t>Macrotarsomys bastardi</t>
  </si>
  <si>
    <t>Madagascan fruit bat</t>
  </si>
  <si>
    <t>Eidolon dupreanum</t>
  </si>
  <si>
    <t>Listed for Royle as straw-colored fruit bat, but should be this species</t>
  </si>
  <si>
    <t>Grandidier's free-tailed bat</t>
  </si>
  <si>
    <t>Chaerephon leucogaster</t>
  </si>
  <si>
    <t>Mauritian tomb bat</t>
  </si>
  <si>
    <t>Taphozous mauritianus</t>
  </si>
  <si>
    <t>Fosa</t>
  </si>
  <si>
    <t>Cryptoprocta ferox</t>
  </si>
  <si>
    <t>Narrow-striped boky</t>
  </si>
  <si>
    <t>Mugotictis decemlinaeta</t>
  </si>
  <si>
    <t>Tsingy de Bemahara - 3 trips - 18 species (5 lemurs; 2 rodents; 10 bats; 1 carnivore) - Average 8.7 species per trip but skewed</t>
  </si>
  <si>
    <t>Peter's (pygmy) mouse lemur</t>
  </si>
  <si>
    <t>Microcebus myoxinus</t>
  </si>
  <si>
    <t>Decken's sifaka</t>
  </si>
  <si>
    <t>Propithecus deckenii</t>
  </si>
  <si>
    <t>Rufous Brown lemur</t>
  </si>
  <si>
    <t>Eulemur rufus</t>
  </si>
  <si>
    <t>Randrianasolo's sportive lemur</t>
  </si>
  <si>
    <t>Lepilemur randrianasoloi</t>
  </si>
  <si>
    <t>Tsingy tufted-tailed rat</t>
  </si>
  <si>
    <t>Eliurus antsingy</t>
  </si>
  <si>
    <t>Western Nesomys</t>
  </si>
  <si>
    <t>Nesomys lambertoni</t>
  </si>
  <si>
    <t>Madagascan flying fox</t>
  </si>
  <si>
    <t>Pteropus rufus</t>
  </si>
  <si>
    <t>Robust yellow bat</t>
  </si>
  <si>
    <t>Scotophilus robustus</t>
  </si>
  <si>
    <t>Western yellow bat</t>
  </si>
  <si>
    <t>Scotophilus tandrefana</t>
  </si>
  <si>
    <t>Griveaud's long-fingered bat</t>
  </si>
  <si>
    <t>Miniopterus griveaudi</t>
  </si>
  <si>
    <t>Madagascar free-tailed bat</t>
  </si>
  <si>
    <t>Otomops madagascariensis</t>
  </si>
  <si>
    <t>Western sheath-tailed bat</t>
  </si>
  <si>
    <t>Emballonura</t>
  </si>
  <si>
    <t>Andasibe-Mantadia area - 16 reports - 24 species (2 tenrecs; 14 lemurs; 2 rodents; 1 shrew; 3 bats; 2 carnivores) - Average 8.3 species per trip</t>
  </si>
  <si>
    <t>Andasibe</t>
  </si>
  <si>
    <t>Shrew tenrec spp.</t>
  </si>
  <si>
    <t>Microgale spp.</t>
  </si>
  <si>
    <t>Hairy-eared dwarf lemur</t>
  </si>
  <si>
    <t>Allocebus trichotis</t>
  </si>
  <si>
    <t>Goodman's mouse lemur</t>
  </si>
  <si>
    <t>Microcebus lehilahytsara</t>
  </si>
  <si>
    <t>Eastern woolly lemur</t>
  </si>
  <si>
    <t>Avahi laniger</t>
  </si>
  <si>
    <t>Peyriera's woolly lemur</t>
  </si>
  <si>
    <t>Indri</t>
  </si>
  <si>
    <t>Indri indri</t>
  </si>
  <si>
    <t>Diademed sifaka</t>
  </si>
  <si>
    <t>Propithecus diadema</t>
  </si>
  <si>
    <t>Common brown lemur</t>
  </si>
  <si>
    <t>Eulemur fulvus</t>
  </si>
  <si>
    <t>Gray bamboo lemur</t>
  </si>
  <si>
    <t>Weasel sportive lemur</t>
  </si>
  <si>
    <t>Lepilemur mustelinus</t>
  </si>
  <si>
    <t>Tanala tufted-tailed rat</t>
  </si>
  <si>
    <t>Eilurus tanala</t>
  </si>
  <si>
    <t>Eastern red forest rat</t>
  </si>
  <si>
    <t>Madagascan pygmy shrew</t>
  </si>
  <si>
    <t>Suncus madagascaraiensis</t>
  </si>
  <si>
    <t>Galidia elegans</t>
  </si>
  <si>
    <t xml:space="preserve">Farankaraina - 4 Reports - 8 species (1 tenrec; 7 lemurs) - Average 3.75 species per trip (but we should go for 6 like Traveling zoologists) </t>
  </si>
  <si>
    <t>MacArthur's mouse lemur</t>
  </si>
  <si>
    <t>Microcebus macarthurii</t>
  </si>
  <si>
    <t>Daubentonia madagascarensis</t>
  </si>
  <si>
    <t>White-fronted brown lemur</t>
  </si>
  <si>
    <t>Eulemur albifrons</t>
  </si>
  <si>
    <t>Seal's sportive lemur</t>
  </si>
  <si>
    <t>Lepilemur seali</t>
  </si>
  <si>
    <t>Masoala - 7 Trips - 19 species (1 tenrec; 8 lemurs; 3 carnivores; 3 bats; 3 carnivores; 1 cetacean) - Average 8.7 species per trip</t>
  </si>
  <si>
    <t>Masoala mouse lemur</t>
  </si>
  <si>
    <t>Microcebus Spp.</t>
  </si>
  <si>
    <t>Should be either M. macarthurii or M. mittermeieri. Or an undescribed species</t>
  </si>
  <si>
    <t>Masoala fork-marked lemur</t>
  </si>
  <si>
    <t>Phaner furcifer</t>
  </si>
  <si>
    <t>Masoala woolly lemur</t>
  </si>
  <si>
    <t>Avahi muoreorum</t>
  </si>
  <si>
    <t>Northern bamboo lemur</t>
  </si>
  <si>
    <t>Hapalemur occidentalils</t>
  </si>
  <si>
    <t>Wesern lesser bamboo lemur?</t>
  </si>
  <si>
    <t>Red-ruffed lemur</t>
  </si>
  <si>
    <t>Varecia rubra</t>
  </si>
  <si>
    <t>Masoala sportive lemur</t>
  </si>
  <si>
    <t>Lepilemur scottorum</t>
  </si>
  <si>
    <t>Webb's tufted-tailed rat</t>
  </si>
  <si>
    <t>Eliurus webbi</t>
  </si>
  <si>
    <t>Voalavoanala</t>
  </si>
  <si>
    <t>Gymnuromys roberti</t>
  </si>
  <si>
    <t>Map doesn't include Masoala.. (?)</t>
  </si>
  <si>
    <t>Lowland red forest rat</t>
  </si>
  <si>
    <t>Brown-tailed mongoose</t>
  </si>
  <si>
    <t>Salanoia concolor</t>
  </si>
  <si>
    <t>Indo-pacific bottle-nosed dolphin</t>
  </si>
  <si>
    <t>Tursiops aduncus</t>
  </si>
  <si>
    <t>Total 19 trips - 86 species (5 Tenrecs; 44 Lemurs; 11 Rodents; 1 Shrew; 19 Bats; 5 Carnivores; 1 Cetacean) - Average ~48-50 Species per trip (tough to calculate exactly because some species repeated for different parks, and not all trips visited all relevant locations)</t>
  </si>
  <si>
    <t>Total sightings</t>
  </si>
  <si>
    <t>"Effective trips"</t>
  </si>
  <si>
    <t>** For calculations, since it divides by number of trips, but the math considers as if every trip visited all relevant sights. And since this is clearly not the case, I'm consolidating into 11 trips that visited all the sites by combining parts of different trips into "full" trips</t>
  </si>
  <si>
    <t>Average species per trip</t>
  </si>
  <si>
    <t>** Removing 10 species average which repeat themselves in &gt;1 location throughout trips, especially consollidated to 9 trips</t>
  </si>
  <si>
    <t>Another way to calculate average species per trip</t>
  </si>
  <si>
    <t>Taking the averages and adding them, minus the "average species that people saw in multiple places"</t>
  </si>
  <si>
    <t>Expected</t>
  </si>
  <si>
    <t>Lemur</t>
  </si>
  <si>
    <t>Very good chances</t>
  </si>
  <si>
    <t>Maybe</t>
  </si>
  <si>
    <t>Rodent</t>
  </si>
  <si>
    <t>*Have been seen more recently, since 2022</t>
  </si>
  <si>
    <t>Unlikely</t>
  </si>
  <si>
    <t>Carnivore</t>
  </si>
  <si>
    <t>Bat</t>
  </si>
  <si>
    <t>Tenrec</t>
  </si>
  <si>
    <t>Not seen in Kirindy since 2018ish, and not seen at Tsingy on any of 3 trips</t>
  </si>
  <si>
    <t>Apparently hit or miss around Kirindy Eco Lodge - if present then easy. Sept-Early Nov</t>
  </si>
  <si>
    <t>Minopterus griveaudi</t>
  </si>
  <si>
    <t>Tsingy stuff is skewed because only 3 trips where 1 didn't do night activities.. I'm putting this as "maybe"</t>
  </si>
  <si>
    <t>Cetacean</t>
  </si>
  <si>
    <t>Shrew</t>
  </si>
  <si>
    <t>Only at Akiba lodge - need to be targeted specifically, otherwise may be challenging</t>
  </si>
  <si>
    <t>Miniopterus</t>
  </si>
  <si>
    <t>There are only 57% technically but I think it's skewed with people who didn't go out at night looking for it. And/or didn't stay at Chez Arol</t>
  </si>
  <si>
    <t>Tsingy stuff is skewed. We are spending 2 nights there and I'm going to upgrade this one from "maybe" to "Good possibility"</t>
  </si>
  <si>
    <t>Good possibility</t>
  </si>
  <si>
    <t>Rufous brown lemur</t>
  </si>
  <si>
    <t>Tsingy stuff is also skewed because there were only 3 trips and only Martin seems to have looked for this kind of stuff. So I'm putting them as likely</t>
  </si>
  <si>
    <t>Tenrecs</t>
  </si>
  <si>
    <t>(5 Tenrecs; 44 Lemurs; 11 Rodents; 1 Shrew; 19 Bats; 5 Carnivores; 1 Cetacean)</t>
  </si>
  <si>
    <t>Lemurs</t>
  </si>
  <si>
    <t>Rodents</t>
  </si>
  <si>
    <t>Shrews</t>
  </si>
  <si>
    <t>Bats</t>
  </si>
  <si>
    <t>Carnivores</t>
  </si>
  <si>
    <t>Cetaceans</t>
  </si>
  <si>
    <t>Assuming we miss 0-1 (0-5%)</t>
  </si>
  <si>
    <t>Assuming we miss 1-2 (5-20%)</t>
  </si>
  <si>
    <t>Assuming we miss 2-3 (20-40%)</t>
  </si>
  <si>
    <t>Assuming we get 9-14 (40-60% which means miss around 40-60%)</t>
  </si>
  <si>
    <t>Assuming we get 2-9 (10-40% - miss 60-90%)</t>
  </si>
  <si>
    <t>Species we will see that nobody has seen before</t>
  </si>
  <si>
    <t>Assuming we will get 0-2 species that nobody has recorded - carnivore, cetacean, rodent or trapped tenrec</t>
  </si>
  <si>
    <t>Optimistic</t>
  </si>
  <si>
    <t>Pessimistic</t>
  </si>
  <si>
    <t>Realistic</t>
  </si>
  <si>
    <t>~55</t>
  </si>
  <si>
    <t>&lt;--- BUT I'm planning on putting SO much effort + thermal camera stuff that we should top this. Definitely shooting for ~65-70 species!!</t>
  </si>
  <si>
    <t>Number</t>
  </si>
  <si>
    <t>Common name</t>
  </si>
  <si>
    <t>Scientific Name</t>
  </si>
  <si>
    <t>Anja</t>
  </si>
  <si>
    <t>Anda</t>
  </si>
  <si>
    <t>Maso</t>
  </si>
  <si>
    <t>Coast</t>
  </si>
  <si>
    <t>X</t>
  </si>
  <si>
    <t>Dobson's shrew tenrec</t>
  </si>
  <si>
    <t>Nesogale dobsoni</t>
  </si>
  <si>
    <t>Pale shrew tenrec (P)</t>
  </si>
  <si>
    <t>Microgale fotsifotsy</t>
  </si>
  <si>
    <t>We are all in agreement that it was probably this species, but we are only 100% sure to genus lvl.</t>
  </si>
  <si>
    <t>Madagascar flying fox</t>
  </si>
  <si>
    <t>Madagascar rousette</t>
  </si>
  <si>
    <t>Commerson's leaf-nosed bat</t>
  </si>
  <si>
    <t>Paremballonura atrata</t>
  </si>
  <si>
    <t>Myzapoda aurita</t>
  </si>
  <si>
    <t>Peter's goblin bat</t>
  </si>
  <si>
    <t>Mormopterus jugularis</t>
  </si>
  <si>
    <t>Malagasy Eastern free-tailed bat</t>
  </si>
  <si>
    <t>Chaerephon atsinanana</t>
  </si>
  <si>
    <t>Mal. white-bellied free-tailed bat</t>
  </si>
  <si>
    <t>Mops leucostigma</t>
  </si>
  <si>
    <t>Madagascar giant mastiff bat</t>
  </si>
  <si>
    <t>AKA Malagasy large-eared free-tailed bat</t>
  </si>
  <si>
    <t>Dark Madagascar pipistrelle</t>
  </si>
  <si>
    <t>Neoromiciai bemainty</t>
  </si>
  <si>
    <t>Racey's pipistrelle</t>
  </si>
  <si>
    <t>Pipistrellus raceyi</t>
  </si>
  <si>
    <t>Grey mouse lemur</t>
  </si>
  <si>
    <t>Madame Berthe's mouse lemur</t>
  </si>
  <si>
    <t>Peter's mouse lemur</t>
  </si>
  <si>
    <t>AKA pygmy mouse lemur</t>
  </si>
  <si>
    <t>AKA Anjiahely mouse lemur - assumed to be the same species as Masoala based on pictures</t>
  </si>
  <si>
    <t>Brown mouse lemur</t>
  </si>
  <si>
    <t>AKA Furry-eared dwarf lemur - not to be confused with overlapping Hairy-eared dwarf lemur</t>
  </si>
  <si>
    <t>Groves' dwarf lemur</t>
  </si>
  <si>
    <t>AKA Haute Matsiatra dwarf lemur</t>
  </si>
  <si>
    <t>CCS5 dwarf lemur</t>
  </si>
  <si>
    <t>Cheirogaleus spp.</t>
  </si>
  <si>
    <t>Unnamed species, genetically distinct from others per McLain et al., 2017</t>
  </si>
  <si>
    <t>Bemaraha sportive lemur</t>
  </si>
  <si>
    <t>Lepilemur randrianosoloi</t>
  </si>
  <si>
    <t>Lepilemur ruficaudatus</t>
  </si>
  <si>
    <t>Eastern grey bamboo lemur</t>
  </si>
  <si>
    <t>Northern grey bamboo lemur</t>
  </si>
  <si>
    <t>Hapalemur occidentalis</t>
  </si>
  <si>
    <t>Golden bamboo lemur</t>
  </si>
  <si>
    <t>Greater bamboo lemur</t>
  </si>
  <si>
    <t>Prolemur simus</t>
  </si>
  <si>
    <t>Alex, Jonas and Ruta also saw this species at Ranomafana, I didn't.</t>
  </si>
  <si>
    <t>Ring-tailed lemur</t>
  </si>
  <si>
    <t>Lemur catta</t>
  </si>
  <si>
    <t>Brown lemur</t>
  </si>
  <si>
    <t>Eulemur fluvus</t>
  </si>
  <si>
    <t>Red-fronted brown lemur</t>
  </si>
  <si>
    <t>Euremur rufus</t>
  </si>
  <si>
    <t>Red bellied lemur</t>
  </si>
  <si>
    <t>Black-and-white ruffed lemur</t>
  </si>
  <si>
    <t>Red ruffed lemur</t>
  </si>
  <si>
    <t>Avahi mooreorum</t>
  </si>
  <si>
    <t>Milne-Edwards's sifaka</t>
  </si>
  <si>
    <t>Verreaux's sifaka</t>
  </si>
  <si>
    <t>Propithecus verreauxi</t>
  </si>
  <si>
    <t>Propithecus deckeni</t>
  </si>
  <si>
    <t>Spotted fanaloka</t>
  </si>
  <si>
    <t>Falanouc ***</t>
  </si>
  <si>
    <t>Eupleres goudotii</t>
  </si>
  <si>
    <t>P</t>
  </si>
  <si>
    <t xml:space="preserve">Patrick only - missed by Alex and I by about a minute :'-( </t>
  </si>
  <si>
    <t>galidia elegans</t>
  </si>
  <si>
    <t>Mungotictis decemlineata</t>
  </si>
  <si>
    <t>White-tailed tree rat</t>
  </si>
  <si>
    <t>Brachytarsomys albicauda</t>
  </si>
  <si>
    <t>Petter's tufted-tailed rat</t>
  </si>
  <si>
    <t>Eliurus petteri</t>
  </si>
  <si>
    <t>Lesser tufted-tailed rat</t>
  </si>
  <si>
    <t>Eliurus minor</t>
  </si>
  <si>
    <t>AKA Western big-footed mouse</t>
  </si>
  <si>
    <t>Giant Jumping rat</t>
  </si>
  <si>
    <t>AKA Malagasy giant rat</t>
  </si>
  <si>
    <t>Western red forest rat</t>
  </si>
  <si>
    <t>*</t>
  </si>
  <si>
    <t>Black rat</t>
  </si>
  <si>
    <t>Rattus rattus</t>
  </si>
  <si>
    <t>Brown rat</t>
  </si>
  <si>
    <t>Rattus norvegicus</t>
  </si>
  <si>
    <t>Tenrecs = 4</t>
  </si>
  <si>
    <t>Bats = 14</t>
  </si>
  <si>
    <t>Primates = 42</t>
  </si>
  <si>
    <t>Carnivores = 4 (5  😢 )</t>
  </si>
  <si>
    <t>Rodents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</si>
</sst>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0000"/>
      <name val="Calibri"/>
    </font>
    <font>
      <sz val="11"/>
      <color theme="0"/>
      <name val="Calibri"/>
      <family val="2"/>
      <scheme val="minor"/>
    </font>
    <font>
      <i/>
      <sz val="11"/>
      <color rgb="FF444444"/>
      <name val="Calibri"/>
      <family val="2"/>
      <charset val="1"/>
    </font>
    <font>
      <i/>
      <sz val="11"/>
      <color theme="1"/>
      <name val="Calibri"/>
      <family val="2"/>
      <scheme val="minor"/>
    </font>
    <font>
      <sz val="11"/>
      <color rgb="FF000000"/>
      <name val="Calibri"/>
      <family val="2"/>
      <scheme val="minor"/>
    </font>
    <font>
      <i/>
      <sz val="11"/>
      <color rgb="FF000000"/>
      <name val="Calibri"/>
      <family val="2"/>
      <scheme val="minor"/>
    </font>
    <font>
      <sz val="11"/>
      <color rgb="FF000000"/>
      <name val="Calibri"/>
      <charset val="1"/>
    </font>
    <font>
      <b/>
      <sz val="12"/>
      <color theme="1"/>
      <name val="Calibri"/>
      <family val="2"/>
      <scheme val="minor"/>
    </font>
  </fonts>
  <fills count="23">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7CA59"/>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A683C7"/>
        <bgColor indexed="64"/>
      </patternFill>
    </fill>
    <fill>
      <patternFill patternType="solid">
        <fgColor rgb="FFDEC3F7"/>
        <bgColor indexed="64"/>
      </patternFill>
    </fill>
    <fill>
      <patternFill patternType="solid">
        <fgColor rgb="FFF2F294"/>
        <bgColor indexed="64"/>
      </patternFill>
    </fill>
    <fill>
      <patternFill patternType="solid">
        <fgColor rgb="FF9C6405"/>
        <bgColor indexed="64"/>
      </patternFill>
    </fill>
    <fill>
      <patternFill patternType="solid">
        <fgColor rgb="FFD1D136"/>
        <bgColor indexed="64"/>
      </patternFill>
    </fill>
    <fill>
      <patternFill patternType="solid">
        <fgColor rgb="FFDBB676"/>
        <bgColor indexed="64"/>
      </patternFill>
    </fill>
    <fill>
      <patternFill patternType="solid">
        <fgColor theme="0" tint="-0.34998626667073579"/>
        <bgColor indexed="64"/>
      </patternFill>
    </fill>
    <fill>
      <patternFill patternType="solid">
        <fgColor rgb="FFBA142B"/>
        <bgColor indexed="64"/>
      </patternFill>
    </fill>
    <fill>
      <patternFill patternType="solid">
        <fgColor rgb="FFDE859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FFF00"/>
        <bgColor indexed="64"/>
      </patternFill>
    </fill>
    <fill>
      <patternFill patternType="solid">
        <fgColor rgb="FFE69E22"/>
        <bgColor indexed="64"/>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87">
    <xf numFmtId="0" fontId="0" fillId="0" borderId="0" xfId="0"/>
    <xf numFmtId="0" fontId="0" fillId="0" borderId="0" xfId="0" applyAlignment="1">
      <alignment wrapText="1"/>
    </xf>
    <xf numFmtId="0" fontId="1" fillId="0" borderId="0" xfId="0" applyFont="1" applyAlignment="1">
      <alignment wrapText="1"/>
    </xf>
    <xf numFmtId="0" fontId="0" fillId="2" borderId="0" xfId="0" applyFill="1"/>
    <xf numFmtId="0" fontId="0" fillId="3" borderId="0" xfId="0" applyFill="1"/>
    <xf numFmtId="0" fontId="0" fillId="5"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9" fontId="0" fillId="0" borderId="0" xfId="0" applyNumberFormat="1"/>
    <xf numFmtId="9" fontId="0" fillId="3" borderId="0" xfId="0" applyNumberFormat="1" applyFill="1"/>
    <xf numFmtId="9" fontId="0" fillId="5" borderId="0" xfId="0" applyNumberFormat="1" applyFill="1"/>
    <xf numFmtId="9" fontId="0" fillId="8" borderId="0" xfId="0" applyNumberFormat="1" applyFill="1"/>
    <xf numFmtId="9" fontId="0" fillId="10" borderId="0" xfId="0" applyNumberFormat="1" applyFill="1"/>
    <xf numFmtId="9" fontId="0" fillId="11" borderId="0" xfId="0" applyNumberFormat="1" applyFill="1"/>
    <xf numFmtId="9" fontId="0" fillId="14" borderId="0" xfId="0" applyNumberFormat="1" applyFill="1"/>
    <xf numFmtId="0" fontId="3" fillId="0" borderId="0" xfId="0" applyFont="1"/>
    <xf numFmtId="0" fontId="4" fillId="3" borderId="0" xfId="0" applyFont="1" applyFill="1"/>
    <xf numFmtId="0" fontId="4" fillId="0" borderId="0" xfId="0" applyFont="1"/>
    <xf numFmtId="0" fontId="4" fillId="5" borderId="0" xfId="0" applyFont="1" applyFill="1"/>
    <xf numFmtId="0" fontId="4" fillId="8" borderId="0" xfId="0" applyFont="1" applyFill="1"/>
    <xf numFmtId="0" fontId="4" fillId="10" borderId="0" xfId="0" applyFont="1" applyFill="1"/>
    <xf numFmtId="0" fontId="4" fillId="11" borderId="0" xfId="0" applyFont="1" applyFill="1"/>
    <xf numFmtId="0" fontId="4" fillId="14" borderId="0" xfId="0" applyFont="1" applyFill="1"/>
    <xf numFmtId="0" fontId="0" fillId="5" borderId="2" xfId="0" applyFill="1" applyBorder="1"/>
    <xf numFmtId="0" fontId="4" fillId="5" borderId="2" xfId="0" applyFont="1" applyFill="1" applyBorder="1"/>
    <xf numFmtId="9" fontId="0" fillId="5" borderId="2" xfId="0" applyNumberFormat="1" applyFill="1" applyBorder="1"/>
    <xf numFmtId="0" fontId="0" fillId="0" borderId="2" xfId="0" applyBorder="1"/>
    <xf numFmtId="0" fontId="3" fillId="0" borderId="2" xfId="0" applyFont="1" applyBorder="1"/>
    <xf numFmtId="9" fontId="0" fillId="0" borderId="2" xfId="0" applyNumberFormat="1" applyBorder="1"/>
    <xf numFmtId="0" fontId="0" fillId="0" borderId="5" xfId="0" applyBorder="1"/>
    <xf numFmtId="0" fontId="4" fillId="0" borderId="5" xfId="0" applyFont="1" applyBorder="1"/>
    <xf numFmtId="9" fontId="0" fillId="0" borderId="5" xfId="0" applyNumberFormat="1" applyBorder="1"/>
    <xf numFmtId="0" fontId="0" fillId="8" borderId="2" xfId="0" applyFill="1" applyBorder="1"/>
    <xf numFmtId="0" fontId="4" fillId="8" borderId="2" xfId="0" applyFont="1" applyFill="1" applyBorder="1"/>
    <xf numFmtId="9" fontId="0" fillId="8" borderId="2" xfId="0" applyNumberFormat="1" applyFill="1" applyBorder="1"/>
    <xf numFmtId="0" fontId="0" fillId="8" borderId="10" xfId="0" applyFill="1" applyBorder="1"/>
    <xf numFmtId="0" fontId="4" fillId="8" borderId="10" xfId="0" applyFont="1" applyFill="1" applyBorder="1"/>
    <xf numFmtId="9" fontId="0" fillId="8" borderId="10" xfId="0" applyNumberFormat="1" applyFill="1" applyBorder="1"/>
    <xf numFmtId="0" fontId="0" fillId="3" borderId="2" xfId="0" applyFill="1" applyBorder="1"/>
    <xf numFmtId="0" fontId="4" fillId="3" borderId="2" xfId="0" applyFont="1" applyFill="1" applyBorder="1"/>
    <xf numFmtId="9" fontId="0" fillId="3" borderId="2" xfId="0" applyNumberFormat="1" applyFill="1" applyBorder="1"/>
    <xf numFmtId="0" fontId="4" fillId="0" borderId="2" xfId="0" applyFont="1" applyBorder="1"/>
    <xf numFmtId="0" fontId="0" fillId="14" borderId="5" xfId="0" applyFill="1" applyBorder="1"/>
    <xf numFmtId="0" fontId="4" fillId="14" borderId="5" xfId="0" applyFont="1" applyFill="1" applyBorder="1"/>
    <xf numFmtId="9" fontId="0" fillId="14" borderId="5" xfId="0" applyNumberFormat="1" applyFill="1" applyBorder="1"/>
    <xf numFmtId="0" fontId="0" fillId="10" borderId="2" xfId="0" applyFill="1" applyBorder="1"/>
    <xf numFmtId="0" fontId="4" fillId="10" borderId="2" xfId="0" applyFont="1" applyFill="1" applyBorder="1"/>
    <xf numFmtId="9" fontId="0" fillId="10" borderId="2" xfId="0" applyNumberFormat="1" applyFill="1" applyBorder="1"/>
    <xf numFmtId="0" fontId="0" fillId="14" borderId="2" xfId="0" applyFill="1" applyBorder="1"/>
    <xf numFmtId="0" fontId="4" fillId="14" borderId="2" xfId="0" applyFont="1" applyFill="1" applyBorder="1"/>
    <xf numFmtId="9" fontId="0" fillId="14" borderId="2" xfId="0" applyNumberFormat="1" applyFill="1" applyBorder="1"/>
    <xf numFmtId="0" fontId="0" fillId="0" borderId="0" xfId="0" applyAlignment="1">
      <alignment horizontal="right" vertical="center"/>
    </xf>
    <xf numFmtId="0" fontId="0" fillId="11" borderId="2" xfId="0" applyFill="1" applyBorder="1"/>
    <xf numFmtId="0" fontId="4" fillId="11" borderId="2" xfId="0" applyFont="1" applyFill="1" applyBorder="1"/>
    <xf numFmtId="9" fontId="0" fillId="11" borderId="2" xfId="0" applyNumberFormat="1" applyFill="1" applyBorder="1"/>
    <xf numFmtId="0" fontId="0" fillId="0" borderId="7" xfId="0" applyBorder="1" applyAlignment="1">
      <alignment vertical="center"/>
    </xf>
    <xf numFmtId="0" fontId="0" fillId="0" borderId="9" xfId="0" applyBorder="1" applyAlignment="1">
      <alignment vertical="center"/>
    </xf>
    <xf numFmtId="0" fontId="0" fillId="0" borderId="0" xfId="0" applyAlignment="1">
      <alignment horizontal="left"/>
    </xf>
    <xf numFmtId="0" fontId="0" fillId="0" borderId="0" xfId="0" applyAlignment="1">
      <alignment horizontal="center" vertical="center" wrapText="1"/>
    </xf>
    <xf numFmtId="0" fontId="0" fillId="8" borderId="10" xfId="0" applyFill="1" applyBorder="1" applyAlignment="1">
      <alignment horizontal="center" vertical="center" wrapText="1"/>
    </xf>
    <xf numFmtId="0" fontId="0" fillId="3" borderId="0" xfId="0" applyFill="1" applyAlignment="1">
      <alignment horizontal="center" vertical="center" wrapText="1"/>
    </xf>
    <xf numFmtId="0" fontId="0" fillId="14" borderId="2" xfId="0" applyFill="1" applyBorder="1" applyAlignment="1">
      <alignment horizontal="center" vertical="center" wrapText="1"/>
    </xf>
    <xf numFmtId="0" fontId="0" fillId="0" borderId="2" xfId="0" applyBorder="1" applyAlignment="1">
      <alignment horizontal="center" vertical="center" wrapText="1"/>
    </xf>
    <xf numFmtId="0" fontId="0" fillId="10" borderId="2" xfId="0" applyFill="1" applyBorder="1" applyAlignment="1">
      <alignment horizontal="center" vertical="center" wrapText="1"/>
    </xf>
    <xf numFmtId="0" fontId="0" fillId="8" borderId="2" xfId="0" applyFill="1" applyBorder="1" applyAlignment="1">
      <alignment horizontal="center" vertical="center" wrapText="1"/>
    </xf>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xf>
    <xf numFmtId="0" fontId="0" fillId="0" borderId="0" xfId="0" applyAlignment="1">
      <alignment horizontal="right"/>
    </xf>
    <xf numFmtId="0" fontId="0" fillId="16" borderId="0" xfId="0" applyFill="1"/>
    <xf numFmtId="0" fontId="0" fillId="17" borderId="0" xfId="0" applyFill="1"/>
    <xf numFmtId="0" fontId="4" fillId="17" borderId="0" xfId="0" applyFont="1" applyFill="1"/>
    <xf numFmtId="9" fontId="0" fillId="17" borderId="0" xfId="0" applyNumberFormat="1" applyFill="1"/>
    <xf numFmtId="0" fontId="0" fillId="5" borderId="5" xfId="0" applyFill="1" applyBorder="1"/>
    <xf numFmtId="0" fontId="4" fillId="5" borderId="5" xfId="0" applyFont="1" applyFill="1" applyBorder="1"/>
    <xf numFmtId="9" fontId="0" fillId="5" borderId="5" xfId="0" applyNumberFormat="1" applyFill="1" applyBorder="1"/>
    <xf numFmtId="0" fontId="5" fillId="17" borderId="0" xfId="0" applyFont="1" applyFill="1"/>
    <xf numFmtId="0" fontId="6" fillId="17" borderId="0" xfId="0" applyFont="1" applyFill="1"/>
    <xf numFmtId="9" fontId="5" fillId="17" borderId="0" xfId="0" applyNumberFormat="1" applyFont="1" applyFill="1"/>
    <xf numFmtId="0" fontId="0" fillId="0" borderId="9" xfId="0" applyBorder="1" applyAlignment="1">
      <alignment horizontal="right" vertical="center"/>
    </xf>
    <xf numFmtId="0" fontId="0" fillId="0" borderId="10" xfId="0" applyBorder="1"/>
    <xf numFmtId="0" fontId="3" fillId="0" borderId="10" xfId="0" applyFont="1" applyBorder="1"/>
    <xf numFmtId="9" fontId="0" fillId="0" borderId="10" xfId="0" applyNumberFormat="1" applyBorder="1"/>
    <xf numFmtId="0" fontId="0" fillId="0" borderId="16" xfId="0" applyBorder="1" applyAlignment="1">
      <alignment horizontal="center" vertical="center" wrapText="1"/>
    </xf>
    <xf numFmtId="0" fontId="0" fillId="17" borderId="10" xfId="0" applyFill="1" applyBorder="1"/>
    <xf numFmtId="0" fontId="4" fillId="17" borderId="10" xfId="0" applyFont="1" applyFill="1" applyBorder="1"/>
    <xf numFmtId="9" fontId="0" fillId="17" borderId="10" xfId="0" applyNumberFormat="1" applyFill="1" applyBorder="1"/>
    <xf numFmtId="0" fontId="0" fillId="17" borderId="2" xfId="0" applyFill="1" applyBorder="1"/>
    <xf numFmtId="0" fontId="4" fillId="17" borderId="2" xfId="0" applyFont="1" applyFill="1" applyBorder="1"/>
    <xf numFmtId="9" fontId="0" fillId="17" borderId="2" xfId="0" applyNumberFormat="1" applyFill="1" applyBorder="1"/>
    <xf numFmtId="0" fontId="0" fillId="17" borderId="2" xfId="0" applyFill="1" applyBorder="1" applyAlignment="1">
      <alignment horizontal="center" vertical="center" wrapText="1"/>
    </xf>
    <xf numFmtId="0" fontId="0" fillId="17" borderId="16" xfId="0" applyFill="1" applyBorder="1" applyAlignment="1">
      <alignment horizontal="center" vertical="center" wrapText="1"/>
    </xf>
    <xf numFmtId="0" fontId="0" fillId="11" borderId="2" xfId="0" applyFill="1" applyBorder="1" applyAlignment="1">
      <alignment horizontal="center" vertical="center" wrapText="1"/>
    </xf>
    <xf numFmtId="1" fontId="0" fillId="0" borderId="0" xfId="0" applyNumberFormat="1"/>
    <xf numFmtId="0" fontId="0" fillId="0" borderId="17" xfId="0" applyBorder="1"/>
    <xf numFmtId="0" fontId="4" fillId="0" borderId="17" xfId="0" applyFont="1" applyBorder="1"/>
    <xf numFmtId="0" fontId="7" fillId="0" borderId="0" xfId="0" applyFont="1"/>
    <xf numFmtId="0" fontId="0" fillId="0" borderId="19" xfId="0" applyBorder="1"/>
    <xf numFmtId="0" fontId="4" fillId="0" borderId="19" xfId="0" applyFont="1" applyBorder="1"/>
    <xf numFmtId="0" fontId="4" fillId="0" borderId="18" xfId="0" applyFont="1" applyBorder="1"/>
    <xf numFmtId="0" fontId="0" fillId="22" borderId="15" xfId="0" applyFill="1" applyBorder="1"/>
    <xf numFmtId="0" fontId="0" fillId="0" borderId="15" xfId="0" applyBorder="1"/>
    <xf numFmtId="0" fontId="0" fillId="18" borderId="15" xfId="0" applyFill="1" applyBorder="1"/>
    <xf numFmtId="0" fontId="0" fillId="19" borderId="15" xfId="0" applyFill="1" applyBorder="1"/>
    <xf numFmtId="0" fontId="0" fillId="20" borderId="15" xfId="0" applyFill="1" applyBorder="1"/>
    <xf numFmtId="0" fontId="0" fillId="10" borderId="15" xfId="0" applyFill="1" applyBorder="1"/>
    <xf numFmtId="0" fontId="0" fillId="21" borderId="15" xfId="0" applyFill="1" applyBorder="1"/>
    <xf numFmtId="0" fontId="0" fillId="12" borderId="15" xfId="0" applyFill="1" applyBorder="1"/>
    <xf numFmtId="0" fontId="8" fillId="18" borderId="19" xfId="0" applyFont="1" applyFill="1" applyBorder="1" applyAlignment="1">
      <alignment horizontal="center"/>
    </xf>
    <xf numFmtId="0" fontId="8" fillId="22" borderId="19" xfId="0" applyFont="1" applyFill="1" applyBorder="1" applyAlignment="1">
      <alignment horizontal="center"/>
    </xf>
    <xf numFmtId="0" fontId="8" fillId="0" borderId="19" xfId="0" applyFont="1" applyBorder="1" applyAlignment="1">
      <alignment horizontal="center"/>
    </xf>
    <xf numFmtId="0" fontId="8" fillId="19" borderId="19" xfId="0" applyFont="1" applyFill="1" applyBorder="1" applyAlignment="1">
      <alignment horizontal="center"/>
    </xf>
    <xf numFmtId="0" fontId="8" fillId="20" borderId="19" xfId="0" applyFont="1" applyFill="1" applyBorder="1" applyAlignment="1">
      <alignment horizontal="center"/>
    </xf>
    <xf numFmtId="0" fontId="8" fillId="10" borderId="19" xfId="0" applyFont="1" applyFill="1" applyBorder="1" applyAlignment="1">
      <alignment horizontal="center"/>
    </xf>
    <xf numFmtId="0" fontId="8" fillId="21" borderId="19" xfId="0" applyFont="1" applyFill="1" applyBorder="1" applyAlignment="1">
      <alignment horizontal="center"/>
    </xf>
    <xf numFmtId="0" fontId="8" fillId="12" borderId="19" xfId="0" applyFont="1" applyFill="1" applyBorder="1" applyAlignment="1">
      <alignment horizontal="center"/>
    </xf>
    <xf numFmtId="0" fontId="8" fillId="0" borderId="20" xfId="0" applyFont="1" applyBorder="1" applyAlignment="1">
      <alignment horizontal="center"/>
    </xf>
    <xf numFmtId="0" fontId="8" fillId="18" borderId="17" xfId="0" applyFont="1" applyFill="1" applyBorder="1" applyAlignment="1">
      <alignment horizontal="center"/>
    </xf>
    <xf numFmtId="0" fontId="8" fillId="22" borderId="17" xfId="0" applyFont="1" applyFill="1" applyBorder="1" applyAlignment="1">
      <alignment horizontal="center"/>
    </xf>
    <xf numFmtId="0" fontId="8" fillId="0" borderId="17" xfId="0" applyFont="1" applyBorder="1" applyAlignment="1">
      <alignment horizontal="center"/>
    </xf>
    <xf numFmtId="0" fontId="8" fillId="19" borderId="17" xfId="0" applyFont="1" applyFill="1" applyBorder="1" applyAlignment="1">
      <alignment horizontal="center"/>
    </xf>
    <xf numFmtId="0" fontId="8" fillId="20" borderId="17" xfId="0" applyFont="1" applyFill="1" applyBorder="1" applyAlignment="1">
      <alignment horizontal="center"/>
    </xf>
    <xf numFmtId="0" fontId="8" fillId="10" borderId="17" xfId="0" applyFont="1" applyFill="1" applyBorder="1" applyAlignment="1">
      <alignment horizontal="center"/>
    </xf>
    <xf numFmtId="0" fontId="8" fillId="21" borderId="17" xfId="0" applyFont="1" applyFill="1" applyBorder="1" applyAlignment="1">
      <alignment horizontal="center"/>
    </xf>
    <xf numFmtId="0" fontId="8" fillId="12" borderId="17" xfId="0" applyFont="1" applyFill="1" applyBorder="1" applyAlignment="1">
      <alignment horizontal="center"/>
    </xf>
    <xf numFmtId="0" fontId="8" fillId="0" borderId="18" xfId="0" applyFont="1" applyBorder="1" applyAlignment="1">
      <alignment horizontal="center"/>
    </xf>
    <xf numFmtId="0" fontId="8" fillId="18" borderId="22" xfId="0" applyFont="1" applyFill="1" applyBorder="1" applyAlignment="1">
      <alignment horizontal="center"/>
    </xf>
    <xf numFmtId="0" fontId="8" fillId="22" borderId="22" xfId="0" applyFont="1" applyFill="1" applyBorder="1" applyAlignment="1">
      <alignment horizontal="center"/>
    </xf>
    <xf numFmtId="0" fontId="8" fillId="0" borderId="22" xfId="0" applyFont="1" applyBorder="1" applyAlignment="1">
      <alignment horizontal="center"/>
    </xf>
    <xf numFmtId="0" fontId="8" fillId="19" borderId="22" xfId="0" applyFont="1" applyFill="1" applyBorder="1" applyAlignment="1">
      <alignment horizontal="center"/>
    </xf>
    <xf numFmtId="0" fontId="8" fillId="0" borderId="21" xfId="0" applyFont="1" applyBorder="1" applyAlignment="1">
      <alignment horizontal="center"/>
    </xf>
    <xf numFmtId="0" fontId="8" fillId="20" borderId="21" xfId="0" applyFont="1" applyFill="1" applyBorder="1" applyAlignment="1">
      <alignment horizontal="center"/>
    </xf>
    <xf numFmtId="0" fontId="8" fillId="0" borderId="0" xfId="0" applyFont="1" applyAlignment="1">
      <alignment horizontal="center"/>
    </xf>
    <xf numFmtId="0" fontId="5" fillId="0" borderId="17" xfId="0" applyFont="1" applyBorder="1"/>
    <xf numFmtId="0" fontId="6" fillId="0" borderId="17" xfId="0" applyFont="1" applyBorder="1"/>
    <xf numFmtId="0" fontId="0" fillId="0" borderId="1" xfId="0" applyBorder="1" applyAlignment="1">
      <alignment horizontal="right" vertical="center"/>
    </xf>
    <xf numFmtId="0" fontId="0" fillId="0" borderId="7"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0" xfId="0" applyAlignment="1">
      <alignment horizontal="right" vertical="center" wrapText="1"/>
    </xf>
    <xf numFmtId="0" fontId="0" fillId="0" borderId="3" xfId="0" applyBorder="1" applyAlignment="1">
      <alignment horizontal="left" vertical="center"/>
    </xf>
    <xf numFmtId="0" fontId="2" fillId="15" borderId="0" xfId="0" applyFont="1" applyFill="1" applyAlignment="1">
      <alignment horizontal="left" wrapText="1"/>
    </xf>
    <xf numFmtId="0" fontId="2" fillId="12" borderId="0" xfId="0" applyFont="1" applyFill="1" applyAlignment="1">
      <alignment horizontal="center"/>
    </xf>
    <xf numFmtId="0" fontId="2" fillId="9" borderId="0" xfId="0" applyFont="1" applyFill="1" applyAlignment="1">
      <alignment horizontal="center"/>
    </xf>
    <xf numFmtId="0" fontId="2" fillId="13" borderId="0" xfId="0" applyFont="1" applyFill="1" applyAlignment="1">
      <alignment horizontal="center"/>
    </xf>
    <xf numFmtId="0" fontId="2" fillId="4" borderId="0" xfId="0" applyFont="1" applyFill="1" applyAlignment="1">
      <alignment horizontal="center"/>
    </xf>
    <xf numFmtId="0" fontId="0" fillId="6" borderId="0" xfId="0" applyFill="1" applyAlignment="1">
      <alignment horizontal="center"/>
    </xf>
    <xf numFmtId="0" fontId="2" fillId="7" borderId="0" xfId="0" applyFont="1" applyFill="1" applyAlignment="1">
      <alignment horizontal="center"/>
    </xf>
    <xf numFmtId="0" fontId="2" fillId="16" borderId="0" xfId="0" applyFont="1" applyFill="1" applyAlignment="1">
      <alignment horizont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center"/>
    </xf>
    <xf numFmtId="0" fontId="0" fillId="5" borderId="3" xfId="0" applyFill="1" applyBorder="1" applyAlignment="1">
      <alignment horizontal="center" vertical="center" wrapText="1"/>
    </xf>
    <xf numFmtId="0" fontId="0" fillId="0" borderId="3" xfId="0"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3" borderId="6"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8" xfId="0" applyFill="1" applyBorder="1" applyAlignment="1">
      <alignment horizontal="center" vertical="center" wrapText="1"/>
    </xf>
    <xf numFmtId="0" fontId="0" fillId="0" borderId="0" xfId="0" applyAlignment="1">
      <alignment horizontal="right" vertical="center" wrapText="1"/>
    </xf>
    <xf numFmtId="0" fontId="0" fillId="5" borderId="6"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6" xfId="0" applyFill="1" applyBorder="1" applyAlignment="1">
      <alignment horizontal="center" vertical="center" wrapText="1"/>
    </xf>
    <xf numFmtId="0" fontId="0" fillId="3" borderId="8" xfId="0" applyFill="1" applyBorder="1" applyAlignment="1">
      <alignment horizontal="center" vertical="center" wrapText="1"/>
    </xf>
    <xf numFmtId="0" fontId="0" fillId="8" borderId="3" xfId="0" applyFill="1" applyBorder="1" applyAlignment="1">
      <alignment horizontal="center" vertical="center" wrapText="1"/>
    </xf>
    <xf numFmtId="0" fontId="0" fillId="8" borderId="8"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8" xfId="0" applyFill="1" applyBorder="1" applyAlignment="1">
      <alignment horizontal="center" vertical="center" wrapText="1"/>
    </xf>
    <xf numFmtId="0" fontId="0" fillId="0" borderId="3" xfId="0" applyBorder="1" applyAlignment="1">
      <alignment horizontal="left" vertical="center"/>
    </xf>
    <xf numFmtId="0" fontId="0" fillId="0" borderId="8" xfId="0" applyBorder="1" applyAlignment="1">
      <alignment horizontal="left" vertical="center"/>
    </xf>
  </cellXfs>
  <cellStyles count="1">
    <cellStyle name="Normal" xfId="0" builtinId="0"/>
  </cellStyles>
  <dxfs count="0"/>
  <tableStyles count="0" defaultTableStyle="TableStyleMedium2" defaultPivotStyle="PivotStyleMedium9"/>
  <colors>
    <mruColors>
      <color rgb="FFE69E22"/>
      <color rgb="FF9C6405"/>
      <color rgb="FFDEC3F7"/>
      <color rgb="FFBA142B"/>
      <color rgb="FFDBB676"/>
      <color rgb="FFCCA45E"/>
      <color rgb="FFD1D136"/>
      <color rgb="FFF2F294"/>
      <color rgb="FFD6D651"/>
      <color rgb="FFDEDE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Tomer Ben-Yehuda" id="{256A20DB-7081-43D4-85C7-81C2D3A4897E}" userId="f3de0413dac5d67f" providerId="Windows Live"/>
</personList>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3-09-18T21:54:10.22" personId="{256A20DB-7081-43D4-85C7-81C2D3A4897E}" id="{8235BB77-8B11-4598-819E-7A0F81DAD4D9}">
    <text>Pretty sure he meant red-fronted brown lemur</text>
  </threadedComment>
  <threadedComment ref="G11" dT="2023-09-20T09:43:09.69" personId="{256A20DB-7081-43D4-85C7-81C2D3A4897E}" id="{977ADCE4-7E29-48CD-BA68-51BC19A41634}">
    <text>Weasel sportive lemur actually Seal's sportive lemur by range map</text>
  </threadedComment>
  <threadedComment ref="D16" dT="2023-09-18T21:06:25.67" personId="{256A20DB-7081-43D4-85C7-81C2D3A4897E}" id="{C4C3C95D-012F-4096-9594-A5D41A792912}">
    <text>"Western rufous mouse lemur" listed here must be a mistake typo. Listed also in the same report for Tsingy. Only occurs in Tsingy though. I'm not including it in the statistical analysis</text>
  </threadedComment>
  <threadedComment ref="E16" dT="2023-09-26T20:56:19.61" personId="{256A20DB-7081-43D4-85C7-81C2D3A4897E}" id="{AF3E2F48-998B-4A71-A5A8-B74F1318F840}">
    <text>Western rufus mouse lemur = Peter's or Pygmy mouse lemur</text>
  </threadedComment>
  <threadedComment ref="H18" dT="2023-09-20T09:38:56.81" personId="{256A20DB-7081-43D4-85C7-81C2D3A4897E}" id="{CE5BDC52-E7AB-4282-98B6-77F5EBDCEA4E}">
    <text>Eastern woolly lemur should be in this case Masoala woolly lemur.</text>
  </threadedComment>
  <threadedComment ref="H20" dT="2023-09-20T09:42:06.05" personId="{256A20DB-7081-43D4-85C7-81C2D3A4897E}" id="{2EA59DE6-882E-40AF-B15E-366262601A49}">
    <text>Seal's sportive lemur should be Masoala sportive lemur because range doesn't overlap. Eastern bamboo lemur - probably Northern. This is an old report so maybe species were counted differently. Also Voalavoanala doesn't occur on Masoala based on distribution maps</text>
  </threadedComment>
</ThreadedComments>
</file>

<file path=xl/threadedComments/threadedComment2.xml><?xml version="1.0" encoding="utf-8"?>
<ThreadedComments xmlns="http://schemas.microsoft.com/office/spreadsheetml/2018/threadedcomments" xmlns:x="http://schemas.openxmlformats.org/spreadsheetml/2006/main">
  <threadedComment ref="D39" dT="2023-09-18T20:20:14.01" personId="{256A20DB-7081-43D4-85C7-81C2D3A4897E}" id="{8E4194B0-CA75-4CE7-B843-76EE8907F06A}">
    <text>Collared!</text>
  </threadedComment>
  <threadedComment ref="D43" dT="2023-09-18T20:18:56.71" personId="{256A20DB-7081-43D4-85C7-81C2D3A4897E}" id="{AFD37ABE-D9D3-41E9-8FE1-E3C1D5200632}">
    <text>1 mentioned "collared"</text>
  </threadedComment>
  <threadedComment ref="D44" dT="2023-09-18T20:19:08.02" personId="{256A20DB-7081-43D4-85C7-81C2D3A4897E}" id="{F11AF983-14D2-4BBA-ACAF-2C3657B5B019}">
    <text>1 mentioned collared</text>
  </threadedComment>
  <threadedComment ref="D50" dT="2023-09-18T20:51:57.19" personId="{256A20DB-7081-43D4-85C7-81C2D3A4897E}" id="{E69374BF-ED71-4BA2-8E1C-5AC932BCF42C}">
    <text>At Akiba Lodge</text>
  </threadedComment>
  <threadedComment ref="D51" dT="2023-09-18T20:52:47.35" personId="{256A20DB-7081-43D4-85C7-81C2D3A4897E}" id="{8E35E659-416F-4530-A7D8-E1BC31C42483}">
    <text>Also at Akiba Lodge</text>
  </threadedComment>
  <threadedComment ref="D53" dT="2023-09-18T20:52:38.99" personId="{256A20DB-7081-43D4-85C7-81C2D3A4897E}" id="{24424C7B-614C-424C-82D4-D10C3F283FF1}">
    <text>Also at Akiba Lodge</text>
  </threadedComment>
  <threadedComment ref="D54" dT="2023-09-18T20:52:08.11" personId="{256A20DB-7081-43D4-85C7-81C2D3A4897E}" id="{E63083D9-1750-4116-9883-D06713D419BA}">
    <text>Also at Akiba Lodge</text>
  </threadedComment>
  <threadedComment ref="D56" dT="2023-09-18T20:52:27.56" personId="{256A20DB-7081-43D4-85C7-81C2D3A4897E}" id="{B5DED758-BA30-473C-BCC0-5AECAD339D2A}">
    <text>Also at Akiba Lodge</text>
  </threadedComment>
  <threadedComment ref="D93" dT="2023-09-18T22:17:06.07" personId="{256A20DB-7081-43D4-85C7-81C2D3A4897E}" id="{D144FCEF-2E93-481B-8135-409FF15A8E1F}">
    <text>Marie-claude listed "mouse lemur spp." but considering everyone sees this one, then I'm confident putting it down</text>
  </threadedComment>
  <threadedComment ref="D104" dT="2023-09-18T22:10:11.35" personId="{256A20DB-7081-43D4-85C7-81C2D3A4897E}" id="{508D8F1B-4881-4EA7-A639-CE9B7BF6E204}">
    <text>Traveling zoologists only list genus - but most likely this one</text>
  </threadedComment>
  <threadedComment ref="D115" dT="2023-09-18T22:26:27.14" personId="{256A20DB-7081-43D4-85C7-81C2D3A4897E}" id="{9395DEFE-54D5-4370-BA20-8D5B0AB240CC}">
    <text>2nd sighting just says "mouse lemur spp." but this is to be confirmed as the local mouse lemur</text>
  </threadedComment>
  <threadedComment ref="D122" dT="2023-09-20T09:30:53.72" personId="{256A20DB-7081-43D4-85C7-81C2D3A4897E}" id="{F22588AD-79EA-462C-B0F3-ADC79ACE795A}">
    <text>Should be common in/around village</text>
  </threadedComment>
</ThreadedComments>
</file>

<file path=xl/threadedComments/threadedComment3.xml><?xml version="1.0" encoding="utf-8"?>
<ThreadedComments xmlns="http://schemas.microsoft.com/office/spreadsheetml/2018/threadedcomments" xmlns:x="http://schemas.openxmlformats.org/spreadsheetml/2006/main">
  <threadedComment ref="E2" dT="2023-09-18T20:20:14.01" personId="{256A20DB-7081-43D4-85C7-81C2D3A4897E}" id="{A2E09498-FC55-488E-A3CB-2F068556B20E}">
    <text>Collared!</text>
  </threadedComment>
  <threadedComment ref="E5" dT="2023-09-18T20:19:08.02" personId="{256A20DB-7081-43D4-85C7-81C2D3A4897E}" id="{18AC0493-AC0E-4493-B72F-A520D627D8B8}">
    <text>1 mentioned collared</text>
  </threadedComment>
  <threadedComment ref="E36" dT="2023-09-18T22:17:06.07" personId="{256A20DB-7081-43D4-85C7-81C2D3A4897E}" id="{AE9A40F8-E2FA-4E1D-81B9-C58604EB1893}">
    <text>Marie-claude listed "mouse lemur spp." but considering everyone sees this one, then I'm confident putting it down</text>
  </threadedComment>
  <threadedComment ref="E41" dT="2023-09-18T20:52:47.35" personId="{256A20DB-7081-43D4-85C7-81C2D3A4897E}" id="{934F9051-B940-4E33-951A-A38903056251}">
    <text>Also at Akiba Lodge</text>
  </threadedComment>
  <threadedComment ref="E42" dT="2023-09-18T20:52:47.35" personId="{256A20DB-7081-43D4-85C7-81C2D3A4897E}" id="{5E402DDE-E53A-4FF0-AA08-99C027F17A8D}">
    <text>Also at Akiba Lodge</text>
  </threadedComment>
  <threadedComment ref="E44" dT="2023-09-18T20:18:56.71" personId="{256A20DB-7081-43D4-85C7-81C2D3A4897E}" id="{8209386B-4E32-4611-B01E-4D830868B52B}">
    <text>1 mentioned "collared"</text>
  </threadedComment>
  <threadedComment ref="E62" dT="2023-09-20T09:30:53.72" personId="{256A20DB-7081-43D4-85C7-81C2D3A4897E}" id="{6F94DEB5-4D77-47AD-B4C5-E0904316D4AF}">
    <text>Should be common in/around village</text>
  </threadedComment>
  <threadedComment ref="E63" dT="2023-09-18T22:26:27.14" personId="{256A20DB-7081-43D4-85C7-81C2D3A4897E}" id="{45EA37A1-DF14-4753-B8A9-18672FF14105}">
    <text>2nd sighting just says "mouse lemur spp." but this is to be confirmed as the local mouse lemur</text>
  </threadedComment>
  <threadedComment ref="E74" dT="2023-09-18T20:51:57.19" personId="{256A20DB-7081-43D4-85C7-81C2D3A4897E}" id="{C5BF8FF7-8D5B-45D6-9499-C093D9EA2FAA}">
    <text>At Akiba Lodge</text>
  </threadedComment>
  <threadedComment ref="E93" dT="2023-09-18T20:52:38.99" personId="{256A20DB-7081-43D4-85C7-81C2D3A4897E}" id="{25BD764C-B487-4FE3-9808-A471DB7505E2}">
    <text>Also at Akiba Lodge</text>
  </threadedComment>
  <threadedComment ref="E110" dT="2023-09-18T20:52:27.56" personId="{256A20DB-7081-43D4-85C7-81C2D3A4897E}" id="{9D704CDB-3EDA-4B7C-891D-7001E1321DDC}">
    <text>Also at Akiba Lodge</text>
  </threadedComment>
  <threadedComment ref="E121" dT="2023-09-18T22:10:11.35" personId="{256A20DB-7081-43D4-85C7-81C2D3A4897E}" id="{F7498313-063C-4B93-A89E-4AAD9DAFC0AB}">
    <text>Traveling zoologists only list genus - but most likely this one</text>
  </threadedComment>
  <threadedComment ref="E124" dT="2023-09-18T20:52:08.11" personId="{256A20DB-7081-43D4-85C7-81C2D3A4897E}" id="{88E8D27F-8B4D-4497-A647-A33322417D0A}">
    <text>Also at Akiba Lodge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workbookViewId="0">
      <pane xSplit="1" ySplit="1" topLeftCell="B2" activePane="bottomRight" state="frozen"/>
      <selection pane="topRight"/>
      <selection pane="bottomLeft"/>
      <selection pane="bottomRight" activeCell="G12" sqref="G12"/>
    </sheetView>
  </sheetViews>
  <sheetFormatPr defaultColWidth="9.109375" defaultRowHeight="14.4" x14ac:dyDescent="0.3"/>
  <cols>
    <col min="1" max="1" width="12.6640625" bestFit="1" customWidth="1"/>
    <col min="2" max="2" width="40.44140625" customWidth="1"/>
    <col min="3" max="3" width="30.88671875" customWidth="1"/>
    <col min="4" max="4" width="36.5546875" customWidth="1"/>
    <col min="5" max="5" width="26.6640625" customWidth="1"/>
    <col min="6" max="6" width="34.88671875" customWidth="1"/>
    <col min="7" max="7" width="20.5546875" customWidth="1"/>
    <col min="8" max="8" width="34" customWidth="1"/>
    <col min="9" max="9" width="16.109375" customWidth="1"/>
  </cols>
  <sheetData>
    <row r="1" spans="1:9" x14ac:dyDescent="0.3">
      <c r="B1" t="s">
        <v>0</v>
      </c>
      <c r="C1" t="s">
        <v>1</v>
      </c>
      <c r="D1" t="s">
        <v>2</v>
      </c>
      <c r="E1" t="s">
        <v>3</v>
      </c>
      <c r="F1" t="s">
        <v>4</v>
      </c>
      <c r="G1" t="s">
        <v>5</v>
      </c>
      <c r="H1" t="s">
        <v>6</v>
      </c>
      <c r="I1" t="s">
        <v>7</v>
      </c>
    </row>
    <row r="2" spans="1:9" ht="115.2" x14ac:dyDescent="0.3">
      <c r="A2" s="1" t="s">
        <v>8</v>
      </c>
      <c r="B2" s="1" t="s">
        <v>9</v>
      </c>
      <c r="D2" s="1" t="s">
        <v>10</v>
      </c>
      <c r="E2" s="1" t="s">
        <v>11</v>
      </c>
      <c r="F2" s="1" t="s">
        <v>12</v>
      </c>
      <c r="I2">
        <v>4</v>
      </c>
    </row>
    <row r="3" spans="1:9" ht="115.2" x14ac:dyDescent="0.3">
      <c r="A3" s="1" t="s">
        <v>13</v>
      </c>
      <c r="B3" s="1" t="s">
        <v>14</v>
      </c>
      <c r="C3" s="1" t="s">
        <v>15</v>
      </c>
      <c r="D3" s="1" t="s">
        <v>16</v>
      </c>
      <c r="I3">
        <v>3</v>
      </c>
    </row>
    <row r="4" spans="1:9" ht="115.2" x14ac:dyDescent="0.3">
      <c r="A4" s="1" t="s">
        <v>17</v>
      </c>
      <c r="B4" s="1" t="s">
        <v>18</v>
      </c>
      <c r="D4" s="1" t="s">
        <v>19</v>
      </c>
      <c r="F4" s="1" t="s">
        <v>20</v>
      </c>
      <c r="H4" s="1" t="s">
        <v>21</v>
      </c>
      <c r="I4">
        <v>4</v>
      </c>
    </row>
    <row r="5" spans="1:9" ht="100.8" x14ac:dyDescent="0.3">
      <c r="A5" s="1" t="s">
        <v>22</v>
      </c>
      <c r="B5" s="1" t="s">
        <v>23</v>
      </c>
      <c r="C5" s="1" t="s">
        <v>24</v>
      </c>
      <c r="I5">
        <v>2</v>
      </c>
    </row>
    <row r="6" spans="1:9" ht="95.25" customHeight="1" x14ac:dyDescent="0.3">
      <c r="A6" s="1" t="s">
        <v>25</v>
      </c>
      <c r="D6" s="1" t="s">
        <v>26</v>
      </c>
      <c r="F6" s="1" t="s">
        <v>27</v>
      </c>
      <c r="I6">
        <v>2</v>
      </c>
    </row>
    <row r="7" spans="1:9" ht="78.75" customHeight="1" x14ac:dyDescent="0.3">
      <c r="A7" s="1" t="s">
        <v>28</v>
      </c>
      <c r="F7" s="1" t="s">
        <v>29</v>
      </c>
      <c r="I7">
        <v>1</v>
      </c>
    </row>
    <row r="8" spans="1:9" ht="100.8" x14ac:dyDescent="0.3">
      <c r="A8" s="1" t="s">
        <v>30</v>
      </c>
      <c r="B8" s="1" t="s">
        <v>31</v>
      </c>
      <c r="C8" s="1" t="s">
        <v>32</v>
      </c>
      <c r="D8" s="1" t="s">
        <v>33</v>
      </c>
      <c r="F8" s="1" t="s">
        <v>34</v>
      </c>
      <c r="G8" s="1" t="s">
        <v>35</v>
      </c>
      <c r="H8" s="1" t="s">
        <v>36</v>
      </c>
      <c r="I8">
        <v>6</v>
      </c>
    </row>
    <row r="9" spans="1:9" ht="72" x14ac:dyDescent="0.3">
      <c r="A9" s="1" t="s">
        <v>37</v>
      </c>
      <c r="F9" s="1" t="s">
        <v>38</v>
      </c>
      <c r="I9">
        <v>1</v>
      </c>
    </row>
    <row r="10" spans="1:9" ht="100.8" x14ac:dyDescent="0.3">
      <c r="A10" s="1" t="s">
        <v>39</v>
      </c>
      <c r="B10" s="1" t="s">
        <v>40</v>
      </c>
      <c r="F10" s="1" t="s">
        <v>41</v>
      </c>
      <c r="H10" s="1" t="s">
        <v>42</v>
      </c>
      <c r="I10">
        <v>3</v>
      </c>
    </row>
    <row r="11" spans="1:9" ht="100.8" x14ac:dyDescent="0.3">
      <c r="A11" s="1" t="s">
        <v>43</v>
      </c>
      <c r="B11" s="1" t="s">
        <v>44</v>
      </c>
      <c r="D11" s="1" t="s">
        <v>45</v>
      </c>
      <c r="F11" s="1" t="s">
        <v>46</v>
      </c>
      <c r="G11" s="1" t="s">
        <v>47</v>
      </c>
      <c r="H11" s="1" t="s">
        <v>48</v>
      </c>
      <c r="I11">
        <v>5</v>
      </c>
    </row>
    <row r="12" spans="1:9" ht="286.5" customHeight="1" x14ac:dyDescent="0.3">
      <c r="A12" s="1" t="s">
        <v>49</v>
      </c>
      <c r="B12" s="1" t="s">
        <v>50</v>
      </c>
      <c r="D12" s="2" t="s">
        <v>51</v>
      </c>
      <c r="F12" s="1" t="s">
        <v>52</v>
      </c>
      <c r="G12" s="1" t="s">
        <v>53</v>
      </c>
      <c r="H12" s="1" t="s">
        <v>54</v>
      </c>
      <c r="I12">
        <v>5</v>
      </c>
    </row>
    <row r="13" spans="1:9" ht="86.4" x14ac:dyDescent="0.3">
      <c r="A13" s="1" t="s">
        <v>55</v>
      </c>
      <c r="B13" s="1" t="s">
        <v>56</v>
      </c>
      <c r="D13" s="1" t="s">
        <v>57</v>
      </c>
      <c r="I13">
        <v>2</v>
      </c>
    </row>
    <row r="14" spans="1:9" ht="115.2" x14ac:dyDescent="0.3">
      <c r="A14" s="1" t="s">
        <v>58</v>
      </c>
      <c r="B14" s="1"/>
      <c r="C14" s="1" t="s">
        <v>59</v>
      </c>
      <c r="D14" s="1" t="s">
        <v>60</v>
      </c>
      <c r="F14" s="1" t="s">
        <v>61</v>
      </c>
      <c r="I14">
        <v>3</v>
      </c>
    </row>
    <row r="15" spans="1:9" ht="144" x14ac:dyDescent="0.3">
      <c r="A15" s="1" t="s">
        <v>62</v>
      </c>
      <c r="B15" s="1" t="s">
        <v>63</v>
      </c>
      <c r="D15" s="1" t="s">
        <v>64</v>
      </c>
      <c r="F15" s="1" t="s">
        <v>65</v>
      </c>
      <c r="I15">
        <v>3</v>
      </c>
    </row>
    <row r="16" spans="1:9" ht="201.6" x14ac:dyDescent="0.3">
      <c r="A16" s="1" t="s">
        <v>66</v>
      </c>
      <c r="B16" s="1" t="s">
        <v>67</v>
      </c>
      <c r="D16" s="1" t="s">
        <v>68</v>
      </c>
      <c r="E16" s="1" t="s">
        <v>69</v>
      </c>
      <c r="F16" s="1" t="s">
        <v>70</v>
      </c>
      <c r="I16">
        <v>4</v>
      </c>
    </row>
    <row r="17" spans="1:11" ht="86.4" x14ac:dyDescent="0.3">
      <c r="A17" s="1" t="s">
        <v>71</v>
      </c>
      <c r="B17" s="1" t="s">
        <v>72</v>
      </c>
      <c r="D17" s="1"/>
      <c r="E17" s="1"/>
      <c r="F17" s="1" t="s">
        <v>73</v>
      </c>
      <c r="I17">
        <v>2</v>
      </c>
    </row>
    <row r="18" spans="1:11" ht="136.5" customHeight="1" x14ac:dyDescent="0.3">
      <c r="A18" s="1" t="s">
        <v>74</v>
      </c>
      <c r="B18" s="1" t="s">
        <v>75</v>
      </c>
      <c r="D18" s="1" t="s">
        <v>76</v>
      </c>
      <c r="F18" s="1" t="s">
        <v>77</v>
      </c>
      <c r="H18" s="1" t="s">
        <v>78</v>
      </c>
      <c r="I18">
        <v>4</v>
      </c>
    </row>
    <row r="19" spans="1:11" ht="100.8" x14ac:dyDescent="0.3">
      <c r="A19" s="1" t="s">
        <v>79</v>
      </c>
      <c r="B19" s="1" t="s">
        <v>80</v>
      </c>
      <c r="D19" s="1" t="s">
        <v>81</v>
      </c>
      <c r="E19" s="1" t="s">
        <v>82</v>
      </c>
      <c r="F19" s="1" t="s">
        <v>83</v>
      </c>
      <c r="I19">
        <v>4</v>
      </c>
    </row>
    <row r="20" spans="1:11" ht="144" x14ac:dyDescent="0.3">
      <c r="A20" s="1" t="s">
        <v>84</v>
      </c>
      <c r="F20" s="1" t="s">
        <v>85</v>
      </c>
      <c r="G20" s="1" t="s">
        <v>86</v>
      </c>
      <c r="H20" s="1" t="s">
        <v>87</v>
      </c>
      <c r="I20">
        <v>3</v>
      </c>
    </row>
    <row r="21" spans="1:11" x14ac:dyDescent="0.3">
      <c r="A21" t="s">
        <v>88</v>
      </c>
      <c r="B21" t="s">
        <v>89</v>
      </c>
      <c r="C21" t="s">
        <v>90</v>
      </c>
      <c r="D21" t="s">
        <v>91</v>
      </c>
      <c r="H21" s="77" t="s">
        <v>92</v>
      </c>
      <c r="I21">
        <f>SUM(I2:I20)</f>
        <v>61</v>
      </c>
      <c r="J21">
        <f>I21/7</f>
        <v>8.7142857142857135</v>
      </c>
      <c r="K21" t="s">
        <v>93</v>
      </c>
    </row>
    <row r="22" spans="1:11" x14ac:dyDescent="0.3">
      <c r="A22" s="3"/>
      <c r="B22" s="3" t="s">
        <v>94</v>
      </c>
      <c r="C22" s="3"/>
      <c r="D22" s="3"/>
      <c r="E22" s="3"/>
      <c r="F22" s="3"/>
      <c r="G22" s="3"/>
      <c r="H22" s="3"/>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AC0C-D498-4F73-B301-F800183F3EA8}">
  <dimension ref="A1:O146"/>
  <sheetViews>
    <sheetView workbookViewId="0">
      <pane ySplit="1" topLeftCell="A2" activePane="bottomLeft" state="frozen"/>
      <selection pane="bottomLeft" activeCell="F30" sqref="F30"/>
    </sheetView>
  </sheetViews>
  <sheetFormatPr defaultRowHeight="14.4" x14ac:dyDescent="0.3"/>
  <cols>
    <col min="1" max="1" width="10.109375" customWidth="1"/>
    <col min="2" max="2" width="27.33203125" bestFit="1" customWidth="1"/>
    <col min="3" max="3" width="26" bestFit="1" customWidth="1"/>
    <col min="7" max="7" width="9.33203125" bestFit="1" customWidth="1"/>
  </cols>
  <sheetData>
    <row r="1" spans="1:14" x14ac:dyDescent="0.3">
      <c r="A1" t="s">
        <v>95</v>
      </c>
      <c r="B1" t="s">
        <v>96</v>
      </c>
      <c r="C1" t="s">
        <v>97</v>
      </c>
      <c r="D1" t="s">
        <v>98</v>
      </c>
      <c r="E1" t="s">
        <v>99</v>
      </c>
      <c r="F1" t="s">
        <v>100</v>
      </c>
    </row>
    <row r="2" spans="1:14" x14ac:dyDescent="0.3">
      <c r="A2" s="155" t="s">
        <v>101</v>
      </c>
      <c r="B2" s="155"/>
      <c r="C2" s="155"/>
      <c r="D2" s="155"/>
      <c r="E2" s="155"/>
      <c r="F2" s="155"/>
      <c r="G2" s="155"/>
      <c r="H2" s="155"/>
      <c r="I2" s="155"/>
      <c r="J2" s="155"/>
      <c r="K2" s="6"/>
      <c r="L2" s="6"/>
      <c r="M2" s="6"/>
      <c r="N2" s="6"/>
    </row>
    <row r="3" spans="1:14" x14ac:dyDescent="0.3">
      <c r="A3" t="s">
        <v>0</v>
      </c>
      <c r="B3" t="s">
        <v>102</v>
      </c>
      <c r="C3" s="23" t="s">
        <v>103</v>
      </c>
      <c r="D3">
        <v>1</v>
      </c>
      <c r="E3" s="16">
        <f t="shared" ref="E3:E32" si="0">D3/14</f>
        <v>7.1428571428571425E-2</v>
      </c>
    </row>
    <row r="4" spans="1:14" x14ac:dyDescent="0.3">
      <c r="A4" s="4" t="s">
        <v>0</v>
      </c>
      <c r="B4" s="4" t="s">
        <v>104</v>
      </c>
      <c r="C4" s="24" t="s">
        <v>105</v>
      </c>
      <c r="D4" s="4">
        <v>2</v>
      </c>
      <c r="E4" s="17">
        <f t="shared" si="0"/>
        <v>0.14285714285714285</v>
      </c>
      <c r="F4" s="4"/>
      <c r="G4" s="4"/>
      <c r="H4" s="4"/>
      <c r="I4" s="4"/>
      <c r="J4" s="4"/>
      <c r="K4" s="4"/>
      <c r="L4" s="4"/>
      <c r="M4" s="4"/>
      <c r="N4" s="4"/>
    </row>
    <row r="5" spans="1:14" x14ac:dyDescent="0.3">
      <c r="A5" t="s">
        <v>0</v>
      </c>
      <c r="B5" t="s">
        <v>106</v>
      </c>
      <c r="C5" s="23" t="s">
        <v>107</v>
      </c>
      <c r="D5">
        <v>2</v>
      </c>
      <c r="E5" s="16">
        <f t="shared" si="0"/>
        <v>0.14285714285714285</v>
      </c>
    </row>
    <row r="6" spans="1:14" x14ac:dyDescent="0.3">
      <c r="A6" s="4" t="s">
        <v>0</v>
      </c>
      <c r="B6" s="4" t="s">
        <v>108</v>
      </c>
      <c r="C6" s="24" t="s">
        <v>109</v>
      </c>
      <c r="D6" s="4">
        <v>2.5</v>
      </c>
      <c r="E6" s="17">
        <f t="shared" si="0"/>
        <v>0.17857142857142858</v>
      </c>
      <c r="F6" s="4"/>
      <c r="G6" s="4"/>
      <c r="H6" s="4"/>
      <c r="I6" s="4"/>
      <c r="J6" s="4"/>
      <c r="K6" s="4"/>
      <c r="L6" s="4"/>
      <c r="M6" s="4"/>
      <c r="N6" s="4"/>
    </row>
    <row r="7" spans="1:14" x14ac:dyDescent="0.3">
      <c r="A7" t="s">
        <v>0</v>
      </c>
      <c r="B7" t="s">
        <v>110</v>
      </c>
      <c r="C7" s="23" t="s">
        <v>111</v>
      </c>
      <c r="D7">
        <v>3</v>
      </c>
      <c r="E7" s="16">
        <f t="shared" si="0"/>
        <v>0.21428571428571427</v>
      </c>
    </row>
    <row r="8" spans="1:14" x14ac:dyDescent="0.3">
      <c r="A8" s="4" t="s">
        <v>0</v>
      </c>
      <c r="B8" s="4" t="s">
        <v>112</v>
      </c>
      <c r="C8" s="24" t="s">
        <v>113</v>
      </c>
      <c r="D8" s="4">
        <v>2.5</v>
      </c>
      <c r="E8" s="17">
        <f t="shared" si="0"/>
        <v>0.17857142857142858</v>
      </c>
      <c r="F8" s="4"/>
      <c r="G8" s="4"/>
      <c r="H8" s="4"/>
      <c r="I8" s="4"/>
      <c r="J8" s="4"/>
      <c r="K8" s="4"/>
      <c r="L8" s="4"/>
      <c r="M8" s="4"/>
      <c r="N8" s="4"/>
    </row>
    <row r="9" spans="1:14" x14ac:dyDescent="0.3">
      <c r="A9" t="s">
        <v>0</v>
      </c>
      <c r="B9" t="s">
        <v>114</v>
      </c>
      <c r="C9" s="23" t="s">
        <v>115</v>
      </c>
      <c r="D9">
        <v>13</v>
      </c>
      <c r="E9" s="16">
        <f t="shared" si="0"/>
        <v>0.9285714285714286</v>
      </c>
    </row>
    <row r="10" spans="1:14" x14ac:dyDescent="0.3">
      <c r="A10" s="4" t="s">
        <v>0</v>
      </c>
      <c r="B10" s="4" t="s">
        <v>116</v>
      </c>
      <c r="C10" s="24" t="s">
        <v>117</v>
      </c>
      <c r="D10" s="4">
        <v>2</v>
      </c>
      <c r="E10" s="17">
        <f t="shared" si="0"/>
        <v>0.14285714285714285</v>
      </c>
      <c r="F10" s="4"/>
      <c r="G10" s="4"/>
      <c r="H10" s="4"/>
      <c r="I10" s="4"/>
      <c r="J10" s="4"/>
      <c r="K10" s="4"/>
      <c r="L10" s="4"/>
      <c r="M10" s="4"/>
      <c r="N10" s="4"/>
    </row>
    <row r="11" spans="1:14" x14ac:dyDescent="0.3">
      <c r="A11" t="s">
        <v>0</v>
      </c>
      <c r="B11" t="s">
        <v>118</v>
      </c>
      <c r="C11" s="23" t="s">
        <v>119</v>
      </c>
      <c r="D11">
        <v>11</v>
      </c>
      <c r="E11" s="16">
        <f t="shared" si="0"/>
        <v>0.7857142857142857</v>
      </c>
    </row>
    <row r="12" spans="1:14" x14ac:dyDescent="0.3">
      <c r="A12" s="4" t="s">
        <v>0</v>
      </c>
      <c r="B12" s="4" t="s">
        <v>120</v>
      </c>
      <c r="C12" s="24" t="s">
        <v>121</v>
      </c>
      <c r="D12" s="4">
        <v>12</v>
      </c>
      <c r="E12" s="17">
        <f t="shared" si="0"/>
        <v>0.8571428571428571</v>
      </c>
      <c r="F12" s="4"/>
      <c r="G12" s="4"/>
      <c r="H12" s="4"/>
      <c r="I12" s="4"/>
      <c r="J12" s="4"/>
      <c r="K12" s="4"/>
      <c r="L12" s="4"/>
      <c r="M12" s="4"/>
      <c r="N12" s="4"/>
    </row>
    <row r="13" spans="1:14" x14ac:dyDescent="0.3">
      <c r="A13" t="s">
        <v>0</v>
      </c>
      <c r="B13" t="s">
        <v>122</v>
      </c>
      <c r="C13" s="23" t="s">
        <v>123</v>
      </c>
      <c r="D13">
        <v>10</v>
      </c>
      <c r="E13" s="16">
        <f t="shared" si="0"/>
        <v>0.7142857142857143</v>
      </c>
    </row>
    <row r="14" spans="1:14" x14ac:dyDescent="0.3">
      <c r="A14" s="4" t="s">
        <v>0</v>
      </c>
      <c r="B14" s="4" t="s">
        <v>124</v>
      </c>
      <c r="C14" s="24" t="s">
        <v>125</v>
      </c>
      <c r="D14" s="4">
        <v>13</v>
      </c>
      <c r="E14" s="17">
        <f t="shared" si="0"/>
        <v>0.9285714285714286</v>
      </c>
      <c r="F14" s="4"/>
      <c r="G14" s="4"/>
      <c r="H14" s="4"/>
      <c r="I14" s="4"/>
      <c r="J14" s="4"/>
      <c r="K14" s="4"/>
      <c r="L14" s="4"/>
      <c r="M14" s="4"/>
      <c r="N14" s="4"/>
    </row>
    <row r="15" spans="1:14" x14ac:dyDescent="0.3">
      <c r="A15" t="s">
        <v>0</v>
      </c>
      <c r="B15" t="s">
        <v>126</v>
      </c>
      <c r="C15" s="23" t="s">
        <v>127</v>
      </c>
      <c r="D15">
        <v>5</v>
      </c>
      <c r="E15" s="16">
        <f t="shared" si="0"/>
        <v>0.35714285714285715</v>
      </c>
    </row>
    <row r="16" spans="1:14" x14ac:dyDescent="0.3">
      <c r="A16" s="4" t="s">
        <v>0</v>
      </c>
      <c r="B16" s="4" t="s">
        <v>128</v>
      </c>
      <c r="C16" s="24" t="s">
        <v>129</v>
      </c>
      <c r="D16" s="4">
        <v>12</v>
      </c>
      <c r="E16" s="17">
        <f t="shared" si="0"/>
        <v>0.8571428571428571</v>
      </c>
      <c r="F16" s="4"/>
      <c r="G16" s="4"/>
      <c r="H16" s="4"/>
      <c r="I16" s="4"/>
      <c r="J16" s="4"/>
      <c r="K16" s="4"/>
      <c r="L16" s="4"/>
      <c r="M16" s="4"/>
      <c r="N16" s="4"/>
    </row>
    <row r="17" spans="1:14" x14ac:dyDescent="0.3">
      <c r="A17" t="s">
        <v>0</v>
      </c>
      <c r="B17" t="s">
        <v>130</v>
      </c>
      <c r="C17" s="23" t="s">
        <v>131</v>
      </c>
      <c r="D17">
        <v>8</v>
      </c>
      <c r="E17" s="16">
        <f t="shared" si="0"/>
        <v>0.5714285714285714</v>
      </c>
    </row>
    <row r="18" spans="1:14" x14ac:dyDescent="0.3">
      <c r="A18" s="4" t="s">
        <v>0</v>
      </c>
      <c r="B18" s="4" t="s">
        <v>132</v>
      </c>
      <c r="C18" s="24" t="s">
        <v>133</v>
      </c>
      <c r="D18" s="4">
        <v>1</v>
      </c>
      <c r="E18" s="17">
        <f t="shared" si="0"/>
        <v>7.1428571428571425E-2</v>
      </c>
      <c r="F18" s="4"/>
      <c r="G18" s="4"/>
      <c r="H18" s="4"/>
      <c r="I18" s="4"/>
      <c r="J18" s="4"/>
      <c r="K18" s="4"/>
      <c r="L18" s="4"/>
      <c r="M18" s="4"/>
      <c r="N18" s="4"/>
    </row>
    <row r="19" spans="1:14" x14ac:dyDescent="0.3">
      <c r="A19" t="s">
        <v>0</v>
      </c>
      <c r="B19" t="s">
        <v>134</v>
      </c>
      <c r="C19" s="23" t="s">
        <v>135</v>
      </c>
      <c r="D19">
        <v>2</v>
      </c>
      <c r="E19" s="16">
        <f t="shared" si="0"/>
        <v>0.14285714285714285</v>
      </c>
    </row>
    <row r="20" spans="1:14" x14ac:dyDescent="0.3">
      <c r="A20" s="4" t="s">
        <v>0</v>
      </c>
      <c r="B20" s="4" t="s">
        <v>136</v>
      </c>
      <c r="C20" s="24" t="s">
        <v>137</v>
      </c>
      <c r="D20" s="4">
        <v>1</v>
      </c>
      <c r="E20" s="17">
        <f t="shared" si="0"/>
        <v>7.1428571428571425E-2</v>
      </c>
      <c r="F20" s="4"/>
      <c r="G20" s="4"/>
      <c r="H20" s="4"/>
      <c r="I20" s="4"/>
      <c r="J20" s="4"/>
      <c r="K20" s="4"/>
      <c r="L20" s="4"/>
      <c r="M20" s="4"/>
      <c r="N20" s="4"/>
    </row>
    <row r="21" spans="1:14" x14ac:dyDescent="0.3">
      <c r="A21" t="s">
        <v>0</v>
      </c>
      <c r="B21" t="s">
        <v>138</v>
      </c>
      <c r="C21" s="23" t="s">
        <v>139</v>
      </c>
      <c r="D21">
        <v>2</v>
      </c>
      <c r="E21" s="16">
        <f t="shared" si="0"/>
        <v>0.14285714285714285</v>
      </c>
    </row>
    <row r="22" spans="1:14" x14ac:dyDescent="0.3">
      <c r="A22" s="4" t="s">
        <v>0</v>
      </c>
      <c r="B22" s="4" t="s">
        <v>140</v>
      </c>
      <c r="C22" s="24" t="s">
        <v>141</v>
      </c>
      <c r="D22" s="4">
        <v>11</v>
      </c>
      <c r="E22" s="17">
        <f t="shared" si="0"/>
        <v>0.7857142857142857</v>
      </c>
      <c r="F22" s="4"/>
      <c r="G22" s="4"/>
      <c r="H22" s="4"/>
      <c r="I22" s="4"/>
      <c r="J22" s="4"/>
      <c r="K22" s="4"/>
      <c r="L22" s="4"/>
      <c r="M22" s="4"/>
      <c r="N22" s="4"/>
    </row>
    <row r="23" spans="1:14" x14ac:dyDescent="0.3">
      <c r="A23" t="s">
        <v>0</v>
      </c>
      <c r="B23" t="s">
        <v>142</v>
      </c>
      <c r="C23" s="23" t="s">
        <v>143</v>
      </c>
      <c r="D23">
        <v>2</v>
      </c>
      <c r="E23" s="16">
        <f t="shared" si="0"/>
        <v>0.14285714285714285</v>
      </c>
    </row>
    <row r="24" spans="1:14" x14ac:dyDescent="0.3">
      <c r="A24" s="4" t="s">
        <v>0</v>
      </c>
      <c r="B24" s="4" t="s">
        <v>144</v>
      </c>
      <c r="C24" s="24" t="s">
        <v>145</v>
      </c>
      <c r="D24" s="4">
        <v>1</v>
      </c>
      <c r="E24" s="17">
        <f t="shared" si="0"/>
        <v>7.1428571428571425E-2</v>
      </c>
      <c r="F24" s="4"/>
      <c r="G24" s="4"/>
      <c r="H24" s="4"/>
      <c r="I24" s="4"/>
      <c r="J24" s="4"/>
      <c r="K24" s="4"/>
      <c r="L24" s="4"/>
      <c r="M24" s="4"/>
      <c r="N24" s="4"/>
    </row>
    <row r="25" spans="1:14" x14ac:dyDescent="0.3">
      <c r="A25" t="s">
        <v>0</v>
      </c>
      <c r="B25" t="s">
        <v>146</v>
      </c>
      <c r="C25" s="23" t="s">
        <v>147</v>
      </c>
      <c r="D25">
        <v>1</v>
      </c>
      <c r="E25" s="16">
        <f t="shared" si="0"/>
        <v>7.1428571428571425E-2</v>
      </c>
    </row>
    <row r="26" spans="1:14" x14ac:dyDescent="0.3">
      <c r="A26" s="4" t="s">
        <v>0</v>
      </c>
      <c r="B26" s="4" t="s">
        <v>148</v>
      </c>
      <c r="C26" s="24" t="s">
        <v>149</v>
      </c>
      <c r="D26" s="4">
        <v>1</v>
      </c>
      <c r="E26" s="17">
        <f t="shared" si="0"/>
        <v>7.1428571428571425E-2</v>
      </c>
      <c r="F26" s="4"/>
      <c r="G26" s="4"/>
      <c r="H26" s="4"/>
      <c r="I26" s="4"/>
      <c r="J26" s="4"/>
      <c r="K26" s="4"/>
      <c r="L26" s="4"/>
      <c r="M26" s="4"/>
      <c r="N26" s="4"/>
    </row>
    <row r="27" spans="1:14" x14ac:dyDescent="0.3">
      <c r="A27" t="s">
        <v>0</v>
      </c>
      <c r="B27" t="s">
        <v>150</v>
      </c>
      <c r="C27" s="23" t="s">
        <v>151</v>
      </c>
      <c r="D27">
        <v>1</v>
      </c>
      <c r="E27" s="16">
        <f t="shared" si="0"/>
        <v>7.1428571428571425E-2</v>
      </c>
    </row>
    <row r="28" spans="1:14" x14ac:dyDescent="0.3">
      <c r="A28" s="4" t="s">
        <v>0</v>
      </c>
      <c r="B28" s="4" t="s">
        <v>152</v>
      </c>
      <c r="C28" s="24" t="s">
        <v>153</v>
      </c>
      <c r="D28" s="4">
        <v>1</v>
      </c>
      <c r="E28" s="17">
        <f t="shared" si="0"/>
        <v>7.1428571428571425E-2</v>
      </c>
      <c r="F28" s="4"/>
      <c r="G28" s="4"/>
      <c r="H28" s="4"/>
      <c r="I28" s="4"/>
      <c r="J28" s="4"/>
      <c r="K28" s="4"/>
      <c r="L28" s="4"/>
      <c r="M28" s="4"/>
      <c r="N28" s="4"/>
    </row>
    <row r="29" spans="1:14" x14ac:dyDescent="0.3">
      <c r="A29" t="s">
        <v>0</v>
      </c>
      <c r="B29" t="s">
        <v>154</v>
      </c>
      <c r="C29" s="23" t="s">
        <v>155</v>
      </c>
      <c r="D29">
        <v>8</v>
      </c>
      <c r="E29" s="16">
        <f t="shared" si="0"/>
        <v>0.5714285714285714</v>
      </c>
    </row>
    <row r="30" spans="1:14" x14ac:dyDescent="0.3">
      <c r="A30" s="4" t="s">
        <v>0</v>
      </c>
      <c r="B30" s="4" t="s">
        <v>156</v>
      </c>
      <c r="C30" s="24" t="s">
        <v>157</v>
      </c>
      <c r="D30" s="4">
        <v>3</v>
      </c>
      <c r="E30" s="17">
        <f t="shared" si="0"/>
        <v>0.21428571428571427</v>
      </c>
      <c r="F30" s="4"/>
      <c r="G30" s="4"/>
      <c r="H30" s="4"/>
      <c r="I30" s="4"/>
      <c r="J30" s="4"/>
      <c r="K30" s="4"/>
      <c r="L30" s="4"/>
      <c r="M30" s="4"/>
      <c r="N30" s="4"/>
    </row>
    <row r="31" spans="1:14" x14ac:dyDescent="0.3">
      <c r="A31" t="s">
        <v>0</v>
      </c>
      <c r="B31" t="s">
        <v>158</v>
      </c>
      <c r="C31" s="23" t="s">
        <v>159</v>
      </c>
      <c r="D31">
        <v>5</v>
      </c>
      <c r="E31" s="16">
        <f t="shared" si="0"/>
        <v>0.35714285714285715</v>
      </c>
    </row>
    <row r="32" spans="1:14" x14ac:dyDescent="0.3">
      <c r="A32" s="4" t="s">
        <v>0</v>
      </c>
      <c r="B32" s="4" t="s">
        <v>160</v>
      </c>
      <c r="C32" s="24" t="s">
        <v>161</v>
      </c>
      <c r="D32" s="4">
        <v>6</v>
      </c>
      <c r="E32" s="17">
        <f t="shared" si="0"/>
        <v>0.42857142857142855</v>
      </c>
      <c r="F32" s="4"/>
      <c r="G32" s="4"/>
      <c r="H32" s="4"/>
      <c r="I32" s="4"/>
      <c r="J32" s="4"/>
      <c r="K32" s="4"/>
      <c r="L32" s="4"/>
      <c r="M32" s="4"/>
      <c r="N32" s="4"/>
    </row>
    <row r="33" spans="1:14" x14ac:dyDescent="0.3">
      <c r="A33" s="156" t="s">
        <v>162</v>
      </c>
      <c r="B33" s="156"/>
      <c r="C33" s="156"/>
      <c r="D33" s="156"/>
      <c r="E33" s="156"/>
      <c r="F33" s="156"/>
      <c r="G33" s="156"/>
      <c r="H33" s="156"/>
      <c r="I33" s="156"/>
      <c r="J33" s="156"/>
      <c r="K33" s="7"/>
      <c r="L33" s="7"/>
      <c r="M33" s="7"/>
      <c r="N33" s="7"/>
    </row>
    <row r="34" spans="1:14" x14ac:dyDescent="0.3">
      <c r="A34" t="s">
        <v>163</v>
      </c>
      <c r="B34" t="s">
        <v>164</v>
      </c>
      <c r="C34" s="25" t="s">
        <v>165</v>
      </c>
      <c r="D34">
        <v>3</v>
      </c>
      <c r="E34" s="16">
        <f>D34/4</f>
        <v>0.75</v>
      </c>
    </row>
    <row r="35" spans="1:14" x14ac:dyDescent="0.3">
      <c r="A35" s="5" t="s">
        <v>163</v>
      </c>
      <c r="B35" s="5" t="s">
        <v>108</v>
      </c>
      <c r="C35" s="26" t="s">
        <v>109</v>
      </c>
      <c r="D35" s="5">
        <v>1</v>
      </c>
      <c r="E35" s="18">
        <f t="shared" ref="E35:E46" si="1">D35/4</f>
        <v>0.25</v>
      </c>
      <c r="F35" s="5"/>
      <c r="G35" s="5"/>
      <c r="H35" s="5"/>
      <c r="I35" s="5"/>
      <c r="J35" s="5"/>
      <c r="K35" s="5"/>
      <c r="L35" s="5"/>
      <c r="M35" s="5"/>
      <c r="N35" s="5"/>
    </row>
    <row r="36" spans="1:14" x14ac:dyDescent="0.3">
      <c r="A36" t="s">
        <v>163</v>
      </c>
      <c r="B36" t="s">
        <v>110</v>
      </c>
      <c r="C36" s="25" t="s">
        <v>111</v>
      </c>
      <c r="D36">
        <v>2</v>
      </c>
      <c r="E36" s="16">
        <f t="shared" si="1"/>
        <v>0.5</v>
      </c>
    </row>
    <row r="37" spans="1:14" x14ac:dyDescent="0.3">
      <c r="A37" s="5" t="s">
        <v>163</v>
      </c>
      <c r="B37" s="5" t="s">
        <v>166</v>
      </c>
      <c r="C37" s="26" t="s">
        <v>167</v>
      </c>
      <c r="D37" s="5">
        <v>2</v>
      </c>
      <c r="E37" s="18">
        <f t="shared" si="1"/>
        <v>0.5</v>
      </c>
      <c r="F37" s="5"/>
      <c r="G37" s="5"/>
      <c r="H37" s="5"/>
      <c r="I37" s="5"/>
      <c r="J37" s="5"/>
      <c r="K37" s="5"/>
      <c r="L37" s="5"/>
      <c r="M37" s="5"/>
      <c r="N37" s="5"/>
    </row>
    <row r="38" spans="1:14" x14ac:dyDescent="0.3">
      <c r="A38" t="s">
        <v>163</v>
      </c>
      <c r="B38" t="s">
        <v>114</v>
      </c>
      <c r="C38" s="25" t="s">
        <v>115</v>
      </c>
      <c r="D38">
        <v>1</v>
      </c>
      <c r="E38" s="16">
        <f t="shared" si="1"/>
        <v>0.25</v>
      </c>
    </row>
    <row r="39" spans="1:14" x14ac:dyDescent="0.3">
      <c r="A39" s="5" t="s">
        <v>163</v>
      </c>
      <c r="B39" s="5" t="s">
        <v>168</v>
      </c>
      <c r="C39" s="26" t="s">
        <v>169</v>
      </c>
      <c r="D39" s="5">
        <v>2</v>
      </c>
      <c r="E39" s="18">
        <f t="shared" si="1"/>
        <v>0.5</v>
      </c>
      <c r="F39" s="5"/>
      <c r="G39" s="5"/>
      <c r="H39" s="5"/>
      <c r="I39" s="5"/>
      <c r="J39" s="5"/>
      <c r="K39" s="5"/>
      <c r="L39" s="5"/>
      <c r="M39" s="5"/>
      <c r="N39" s="5"/>
    </row>
    <row r="40" spans="1:14" x14ac:dyDescent="0.3">
      <c r="A40" t="s">
        <v>163</v>
      </c>
      <c r="B40" t="s">
        <v>116</v>
      </c>
      <c r="C40" s="25" t="s">
        <v>117</v>
      </c>
      <c r="D40">
        <v>1</v>
      </c>
      <c r="E40" s="16">
        <f t="shared" si="1"/>
        <v>0.25</v>
      </c>
    </row>
    <row r="41" spans="1:14" x14ac:dyDescent="0.3">
      <c r="A41" s="5" t="s">
        <v>163</v>
      </c>
      <c r="B41" s="5" t="s">
        <v>120</v>
      </c>
      <c r="C41" s="26" t="s">
        <v>121</v>
      </c>
      <c r="D41" s="5">
        <v>1</v>
      </c>
      <c r="E41" s="18">
        <f t="shared" si="1"/>
        <v>0.25</v>
      </c>
      <c r="F41" s="5"/>
      <c r="G41" s="5"/>
      <c r="H41" s="5"/>
      <c r="I41" s="5"/>
      <c r="J41" s="5"/>
      <c r="K41" s="5"/>
      <c r="L41" s="5"/>
      <c r="M41" s="5"/>
      <c r="N41" s="5"/>
    </row>
    <row r="42" spans="1:14" x14ac:dyDescent="0.3">
      <c r="A42" t="s">
        <v>163</v>
      </c>
      <c r="B42" t="s">
        <v>122</v>
      </c>
      <c r="C42" s="25" t="s">
        <v>123</v>
      </c>
      <c r="D42">
        <v>1</v>
      </c>
      <c r="E42" s="16">
        <f t="shared" si="1"/>
        <v>0.25</v>
      </c>
    </row>
    <row r="43" spans="1:14" x14ac:dyDescent="0.3">
      <c r="A43" s="5" t="s">
        <v>163</v>
      </c>
      <c r="B43" s="5" t="s">
        <v>128</v>
      </c>
      <c r="C43" s="26" t="s">
        <v>129</v>
      </c>
      <c r="D43" s="5">
        <v>3</v>
      </c>
      <c r="E43" s="18">
        <f t="shared" si="1"/>
        <v>0.75</v>
      </c>
      <c r="F43" s="5"/>
      <c r="G43" s="5"/>
      <c r="H43" s="5"/>
      <c r="I43" s="5"/>
      <c r="J43" s="5"/>
      <c r="K43" s="5"/>
      <c r="L43" s="5"/>
      <c r="M43" s="5"/>
      <c r="N43" s="5"/>
    </row>
    <row r="44" spans="1:14" x14ac:dyDescent="0.3">
      <c r="A44" t="s">
        <v>163</v>
      </c>
      <c r="B44" t="s">
        <v>130</v>
      </c>
      <c r="C44" s="25" t="s">
        <v>131</v>
      </c>
      <c r="D44">
        <v>3</v>
      </c>
      <c r="E44" s="16">
        <f t="shared" si="1"/>
        <v>0.75</v>
      </c>
    </row>
    <row r="45" spans="1:14" x14ac:dyDescent="0.3">
      <c r="A45" s="5" t="s">
        <v>163</v>
      </c>
      <c r="B45" s="5" t="s">
        <v>170</v>
      </c>
      <c r="C45" s="26" t="s">
        <v>171</v>
      </c>
      <c r="D45" s="5">
        <v>2</v>
      </c>
      <c r="E45" s="18">
        <f t="shared" si="1"/>
        <v>0.5</v>
      </c>
      <c r="F45" s="5"/>
      <c r="G45" s="5"/>
      <c r="H45" s="5"/>
      <c r="I45" s="5"/>
      <c r="J45" s="5"/>
      <c r="K45" s="5"/>
      <c r="L45" s="5"/>
      <c r="M45" s="5"/>
      <c r="N45" s="5"/>
    </row>
    <row r="46" spans="1:14" x14ac:dyDescent="0.3">
      <c r="A46" t="s">
        <v>163</v>
      </c>
      <c r="B46" t="s">
        <v>172</v>
      </c>
      <c r="C46" s="25" t="s">
        <v>173</v>
      </c>
      <c r="D46">
        <v>4</v>
      </c>
      <c r="E46" s="16">
        <f t="shared" si="1"/>
        <v>1</v>
      </c>
    </row>
    <row r="47" spans="1:14" x14ac:dyDescent="0.3">
      <c r="A47" s="157" t="s">
        <v>174</v>
      </c>
      <c r="B47" s="157"/>
      <c r="C47" s="157"/>
      <c r="D47" s="157"/>
      <c r="E47" s="157"/>
      <c r="F47" s="157"/>
      <c r="G47" s="157"/>
      <c r="H47" s="157"/>
      <c r="I47" s="157"/>
      <c r="J47" s="157"/>
      <c r="K47" s="8"/>
      <c r="L47" s="8"/>
      <c r="M47" s="8"/>
      <c r="N47" s="8"/>
    </row>
    <row r="48" spans="1:14" x14ac:dyDescent="0.3">
      <c r="A48" t="s">
        <v>2</v>
      </c>
      <c r="B48" t="s">
        <v>175</v>
      </c>
      <c r="C48" s="25" t="s">
        <v>176</v>
      </c>
      <c r="D48">
        <v>1</v>
      </c>
      <c r="E48" s="16">
        <f t="shared" ref="E48:E67" si="2">D48/13</f>
        <v>7.6923076923076927E-2</v>
      </c>
    </row>
    <row r="49" spans="1:14" x14ac:dyDescent="0.3">
      <c r="A49" s="9" t="s">
        <v>2</v>
      </c>
      <c r="B49" s="9" t="s">
        <v>177</v>
      </c>
      <c r="C49" s="27" t="s">
        <v>178</v>
      </c>
      <c r="D49" s="9">
        <v>6</v>
      </c>
      <c r="E49" s="19">
        <f t="shared" si="2"/>
        <v>0.46153846153846156</v>
      </c>
      <c r="F49" s="9"/>
      <c r="G49" s="9"/>
      <c r="H49" s="9"/>
      <c r="I49" s="9"/>
      <c r="J49" s="9"/>
      <c r="K49" s="9"/>
      <c r="L49" s="9"/>
      <c r="M49" s="9"/>
      <c r="N49" s="9"/>
    </row>
    <row r="50" spans="1:14" x14ac:dyDescent="0.3">
      <c r="A50" t="s">
        <v>2</v>
      </c>
      <c r="B50" t="s">
        <v>179</v>
      </c>
      <c r="C50" s="25" t="s">
        <v>180</v>
      </c>
      <c r="D50">
        <v>5</v>
      </c>
      <c r="E50" s="16">
        <f t="shared" si="2"/>
        <v>0.38461538461538464</v>
      </c>
    </row>
    <row r="51" spans="1:14" x14ac:dyDescent="0.3">
      <c r="A51" s="9" t="s">
        <v>2</v>
      </c>
      <c r="B51" s="9" t="s">
        <v>181</v>
      </c>
      <c r="C51" s="27" t="s">
        <v>182</v>
      </c>
      <c r="D51" s="9">
        <v>12</v>
      </c>
      <c r="E51" s="19">
        <f t="shared" si="2"/>
        <v>0.92307692307692313</v>
      </c>
      <c r="F51" s="9"/>
      <c r="G51" s="9"/>
      <c r="H51" s="9"/>
      <c r="I51" s="9"/>
      <c r="J51" s="9"/>
      <c r="K51" s="9"/>
      <c r="L51" s="9"/>
      <c r="M51" s="9"/>
      <c r="N51" s="9"/>
    </row>
    <row r="52" spans="1:14" x14ac:dyDescent="0.3">
      <c r="A52" t="s">
        <v>2</v>
      </c>
      <c r="B52" t="s">
        <v>183</v>
      </c>
      <c r="C52" s="25" t="s">
        <v>184</v>
      </c>
      <c r="D52">
        <v>2</v>
      </c>
      <c r="E52" s="16">
        <f t="shared" si="2"/>
        <v>0.15384615384615385</v>
      </c>
    </row>
    <row r="53" spans="1:14" x14ac:dyDescent="0.3">
      <c r="A53" s="9" t="s">
        <v>2</v>
      </c>
      <c r="B53" s="9" t="s">
        <v>185</v>
      </c>
      <c r="C53" s="27" t="s">
        <v>186</v>
      </c>
      <c r="D53" s="9">
        <v>11</v>
      </c>
      <c r="E53" s="19">
        <f t="shared" si="2"/>
        <v>0.84615384615384615</v>
      </c>
      <c r="F53" s="9"/>
      <c r="G53" s="9"/>
      <c r="H53" s="9"/>
      <c r="I53" s="9"/>
      <c r="J53" s="9"/>
      <c r="K53" s="9"/>
      <c r="L53" s="9"/>
      <c r="M53" s="9"/>
      <c r="N53" s="9"/>
    </row>
    <row r="54" spans="1:14" x14ac:dyDescent="0.3">
      <c r="A54" t="s">
        <v>2</v>
      </c>
      <c r="B54" t="s">
        <v>187</v>
      </c>
      <c r="C54" s="25" t="s">
        <v>188</v>
      </c>
      <c r="D54">
        <v>12</v>
      </c>
      <c r="E54" s="16">
        <f t="shared" si="2"/>
        <v>0.92307692307692313</v>
      </c>
    </row>
    <row r="55" spans="1:14" x14ac:dyDescent="0.3">
      <c r="A55" s="9" t="s">
        <v>2</v>
      </c>
      <c r="B55" s="9" t="s">
        <v>122</v>
      </c>
      <c r="C55" s="27" t="s">
        <v>123</v>
      </c>
      <c r="D55" s="9">
        <v>13</v>
      </c>
      <c r="E55" s="19">
        <f t="shared" si="2"/>
        <v>1</v>
      </c>
      <c r="F55" s="9"/>
      <c r="G55" s="9"/>
      <c r="H55" s="9"/>
      <c r="I55" s="9"/>
      <c r="J55" s="9"/>
      <c r="K55" s="9"/>
      <c r="L55" s="9"/>
      <c r="M55" s="9"/>
      <c r="N55" s="9"/>
    </row>
    <row r="56" spans="1:14" x14ac:dyDescent="0.3">
      <c r="A56" t="s">
        <v>2</v>
      </c>
      <c r="B56" t="s">
        <v>189</v>
      </c>
      <c r="C56" s="25" t="s">
        <v>190</v>
      </c>
      <c r="D56">
        <v>12</v>
      </c>
      <c r="E56" s="16">
        <f t="shared" si="2"/>
        <v>0.92307692307692313</v>
      </c>
    </row>
    <row r="57" spans="1:14" x14ac:dyDescent="0.3">
      <c r="A57" s="9" t="s">
        <v>2</v>
      </c>
      <c r="B57" s="9" t="s">
        <v>191</v>
      </c>
      <c r="C57" s="27" t="s">
        <v>192</v>
      </c>
      <c r="D57" s="9">
        <v>3</v>
      </c>
      <c r="E57" s="19">
        <f t="shared" si="2"/>
        <v>0.23076923076923078</v>
      </c>
      <c r="F57" s="9"/>
      <c r="G57" s="9"/>
      <c r="H57" s="9"/>
      <c r="I57" s="9"/>
      <c r="J57" s="9"/>
      <c r="K57" s="9"/>
      <c r="L57" s="9"/>
      <c r="M57" s="9"/>
      <c r="N57" s="9"/>
    </row>
    <row r="58" spans="1:14" x14ac:dyDescent="0.3">
      <c r="A58" t="s">
        <v>2</v>
      </c>
      <c r="B58" t="s">
        <v>193</v>
      </c>
      <c r="C58" s="25" t="s">
        <v>194</v>
      </c>
      <c r="D58">
        <v>10</v>
      </c>
      <c r="E58" s="16">
        <f t="shared" si="2"/>
        <v>0.76923076923076927</v>
      </c>
    </row>
    <row r="59" spans="1:14" x14ac:dyDescent="0.3">
      <c r="A59" s="9" t="s">
        <v>2</v>
      </c>
      <c r="B59" s="9" t="s">
        <v>195</v>
      </c>
      <c r="C59" s="27" t="s">
        <v>196</v>
      </c>
      <c r="D59" s="9">
        <v>5</v>
      </c>
      <c r="E59" s="19">
        <f t="shared" si="2"/>
        <v>0.38461538461538464</v>
      </c>
      <c r="F59" s="9"/>
      <c r="G59" s="9"/>
      <c r="H59" s="9"/>
      <c r="I59" s="9"/>
      <c r="J59" s="9"/>
      <c r="K59" s="9"/>
      <c r="L59" s="9"/>
      <c r="M59" s="9"/>
      <c r="N59" s="9"/>
    </row>
    <row r="60" spans="1:14" x14ac:dyDescent="0.3">
      <c r="A60" t="s">
        <v>2</v>
      </c>
      <c r="B60" t="s">
        <v>197</v>
      </c>
      <c r="C60" s="25" t="s">
        <v>198</v>
      </c>
      <c r="D60">
        <v>2</v>
      </c>
      <c r="E60" s="16">
        <f t="shared" si="2"/>
        <v>0.15384615384615385</v>
      </c>
      <c r="F60" t="s">
        <v>199</v>
      </c>
    </row>
    <row r="61" spans="1:14" x14ac:dyDescent="0.3">
      <c r="A61" s="9" t="s">
        <v>2</v>
      </c>
      <c r="B61" s="9" t="s">
        <v>144</v>
      </c>
      <c r="C61" s="27" t="s">
        <v>145</v>
      </c>
      <c r="D61" s="9">
        <v>1</v>
      </c>
      <c r="E61" s="19">
        <f t="shared" si="2"/>
        <v>7.6923076923076927E-2</v>
      </c>
      <c r="F61" s="9"/>
      <c r="G61" s="9"/>
      <c r="H61" s="9"/>
      <c r="I61" s="9"/>
      <c r="J61" s="9"/>
      <c r="K61" s="9"/>
      <c r="L61" s="9"/>
      <c r="M61" s="9"/>
      <c r="N61" s="9"/>
    </row>
    <row r="62" spans="1:14" x14ac:dyDescent="0.3">
      <c r="A62" t="s">
        <v>2</v>
      </c>
      <c r="B62" t="s">
        <v>142</v>
      </c>
      <c r="C62" s="25" t="s">
        <v>143</v>
      </c>
      <c r="D62">
        <v>1</v>
      </c>
      <c r="E62" s="16">
        <f t="shared" si="2"/>
        <v>7.6923076923076927E-2</v>
      </c>
    </row>
    <row r="63" spans="1:14" x14ac:dyDescent="0.3">
      <c r="A63" s="9" t="s">
        <v>2</v>
      </c>
      <c r="B63" s="9" t="s">
        <v>200</v>
      </c>
      <c r="C63" s="27" t="s">
        <v>201</v>
      </c>
      <c r="D63" s="9">
        <v>1</v>
      </c>
      <c r="E63" s="19">
        <f t="shared" si="2"/>
        <v>7.6923076923076927E-2</v>
      </c>
      <c r="F63" s="9"/>
      <c r="G63" s="9"/>
      <c r="H63" s="9"/>
      <c r="I63" s="9"/>
      <c r="J63" s="9"/>
      <c r="K63" s="9"/>
      <c r="L63" s="9"/>
      <c r="M63" s="9"/>
      <c r="N63" s="9"/>
    </row>
    <row r="64" spans="1:14" x14ac:dyDescent="0.3">
      <c r="A64" t="s">
        <v>2</v>
      </c>
      <c r="B64" t="s">
        <v>202</v>
      </c>
      <c r="C64" s="25" t="s">
        <v>203</v>
      </c>
      <c r="D64">
        <v>1</v>
      </c>
      <c r="E64" s="16">
        <f t="shared" si="2"/>
        <v>7.6923076923076927E-2</v>
      </c>
    </row>
    <row r="65" spans="1:14" x14ac:dyDescent="0.3">
      <c r="A65" s="9" t="s">
        <v>2</v>
      </c>
      <c r="B65" s="9" t="s">
        <v>150</v>
      </c>
      <c r="C65" s="27" t="s">
        <v>151</v>
      </c>
      <c r="D65" s="9">
        <v>3</v>
      </c>
      <c r="E65" s="19">
        <f t="shared" si="2"/>
        <v>0.23076923076923078</v>
      </c>
      <c r="F65" s="9"/>
      <c r="G65" s="9"/>
      <c r="H65" s="9"/>
      <c r="I65" s="9"/>
      <c r="J65" s="9"/>
      <c r="K65" s="9"/>
      <c r="L65" s="9"/>
      <c r="M65" s="9"/>
      <c r="N65" s="9"/>
    </row>
    <row r="66" spans="1:14" x14ac:dyDescent="0.3">
      <c r="A66" t="s">
        <v>2</v>
      </c>
      <c r="B66" t="s">
        <v>204</v>
      </c>
      <c r="C66" s="25" t="s">
        <v>205</v>
      </c>
      <c r="D66">
        <v>10</v>
      </c>
      <c r="E66" s="16">
        <f t="shared" si="2"/>
        <v>0.76923076923076927</v>
      </c>
    </row>
    <row r="67" spans="1:14" x14ac:dyDescent="0.3">
      <c r="A67" s="9" t="s">
        <v>2</v>
      </c>
      <c r="B67" s="9" t="s">
        <v>206</v>
      </c>
      <c r="C67" s="27" t="s">
        <v>207</v>
      </c>
      <c r="D67" s="9">
        <v>11</v>
      </c>
      <c r="E67" s="19">
        <f t="shared" si="2"/>
        <v>0.84615384615384615</v>
      </c>
      <c r="F67" s="9"/>
      <c r="G67" s="9"/>
      <c r="H67" s="9"/>
      <c r="I67" s="9"/>
      <c r="J67" s="9"/>
      <c r="K67" s="9"/>
      <c r="L67" s="9"/>
      <c r="M67" s="9"/>
      <c r="N67" s="9"/>
    </row>
    <row r="68" spans="1:14" x14ac:dyDescent="0.3">
      <c r="A68" s="158" t="s">
        <v>208</v>
      </c>
      <c r="B68" s="158"/>
      <c r="C68" s="158"/>
      <c r="D68" s="158"/>
      <c r="E68" s="158"/>
      <c r="F68" s="158"/>
      <c r="G68" s="158"/>
      <c r="H68" s="158"/>
      <c r="I68" s="158"/>
      <c r="J68" s="158"/>
      <c r="K68" s="78"/>
      <c r="L68" s="78"/>
      <c r="M68" s="78"/>
      <c r="N68" s="78"/>
    </row>
    <row r="69" spans="1:14" x14ac:dyDescent="0.3">
      <c r="A69" t="s">
        <v>3</v>
      </c>
      <c r="B69" t="s">
        <v>181</v>
      </c>
      <c r="C69" s="25" t="s">
        <v>182</v>
      </c>
      <c r="D69">
        <v>1</v>
      </c>
      <c r="E69" s="16">
        <f t="shared" ref="E69:E86" si="3">D69/3</f>
        <v>0.33333333333333331</v>
      </c>
    </row>
    <row r="70" spans="1:14" x14ac:dyDescent="0.3">
      <c r="A70" s="79" t="s">
        <v>3</v>
      </c>
      <c r="B70" s="79" t="s">
        <v>209</v>
      </c>
      <c r="C70" s="80" t="s">
        <v>210</v>
      </c>
      <c r="D70" s="79">
        <v>2</v>
      </c>
      <c r="E70" s="81">
        <f t="shared" si="3"/>
        <v>0.66666666666666663</v>
      </c>
      <c r="F70" s="79"/>
      <c r="G70" s="79"/>
      <c r="H70" s="79"/>
      <c r="I70" s="79"/>
      <c r="J70" s="79"/>
      <c r="K70" s="79"/>
      <c r="L70" s="79"/>
      <c r="M70" s="79"/>
      <c r="N70" s="79"/>
    </row>
    <row r="71" spans="1:14" x14ac:dyDescent="0.3">
      <c r="A71" t="s">
        <v>3</v>
      </c>
      <c r="B71" t="s">
        <v>211</v>
      </c>
      <c r="C71" s="25" t="s">
        <v>212</v>
      </c>
      <c r="D71">
        <v>3</v>
      </c>
      <c r="E71" s="16">
        <f t="shared" si="3"/>
        <v>1</v>
      </c>
    </row>
    <row r="72" spans="1:14" x14ac:dyDescent="0.3">
      <c r="A72" s="79" t="s">
        <v>3</v>
      </c>
      <c r="B72" s="79" t="s">
        <v>213</v>
      </c>
      <c r="C72" s="80" t="s">
        <v>214</v>
      </c>
      <c r="D72" s="79">
        <v>2</v>
      </c>
      <c r="E72" s="81">
        <f t="shared" si="3"/>
        <v>0.66666666666666663</v>
      </c>
      <c r="F72" s="79"/>
      <c r="G72" s="79"/>
      <c r="H72" s="79"/>
      <c r="I72" s="79"/>
      <c r="J72" s="79"/>
      <c r="K72" s="79"/>
      <c r="L72" s="79"/>
      <c r="M72" s="79"/>
      <c r="N72" s="79"/>
    </row>
    <row r="73" spans="1:14" x14ac:dyDescent="0.3">
      <c r="A73" t="s">
        <v>3</v>
      </c>
      <c r="B73" t="s">
        <v>215</v>
      </c>
      <c r="C73" s="25" t="s">
        <v>216</v>
      </c>
      <c r="D73">
        <v>3</v>
      </c>
      <c r="E73" s="16">
        <f t="shared" si="3"/>
        <v>1</v>
      </c>
    </row>
    <row r="74" spans="1:14" x14ac:dyDescent="0.3">
      <c r="A74" s="79" t="s">
        <v>3</v>
      </c>
      <c r="B74" s="79" t="s">
        <v>217</v>
      </c>
      <c r="C74" s="80" t="s">
        <v>218</v>
      </c>
      <c r="D74" s="79">
        <v>1</v>
      </c>
      <c r="E74" s="81">
        <f t="shared" si="3"/>
        <v>0.33333333333333331</v>
      </c>
      <c r="F74" s="79"/>
      <c r="G74" s="79"/>
      <c r="H74" s="79"/>
      <c r="I74" s="79"/>
      <c r="J74" s="79"/>
      <c r="K74" s="79"/>
      <c r="L74" s="79"/>
      <c r="M74" s="79"/>
      <c r="N74" s="79"/>
    </row>
    <row r="75" spans="1:14" x14ac:dyDescent="0.3">
      <c r="A75" t="s">
        <v>3</v>
      </c>
      <c r="B75" t="s">
        <v>219</v>
      </c>
      <c r="C75" s="25" t="s">
        <v>220</v>
      </c>
      <c r="D75">
        <v>1</v>
      </c>
      <c r="E75" s="16">
        <f t="shared" si="3"/>
        <v>0.33333333333333331</v>
      </c>
    </row>
    <row r="76" spans="1:14" x14ac:dyDescent="0.3">
      <c r="A76" s="79" t="s">
        <v>3</v>
      </c>
      <c r="B76" s="79" t="s">
        <v>221</v>
      </c>
      <c r="C76" s="80" t="s">
        <v>222</v>
      </c>
      <c r="D76" s="79">
        <v>1</v>
      </c>
      <c r="E76" s="81">
        <f t="shared" si="3"/>
        <v>0.33333333333333331</v>
      </c>
      <c r="F76" s="79"/>
      <c r="G76" s="79"/>
      <c r="H76" s="79"/>
      <c r="I76" s="79"/>
      <c r="J76" s="79"/>
      <c r="K76" s="79"/>
      <c r="L76" s="79"/>
      <c r="M76" s="79"/>
      <c r="N76" s="79"/>
    </row>
    <row r="77" spans="1:14" x14ac:dyDescent="0.3">
      <c r="A77" t="s">
        <v>3</v>
      </c>
      <c r="B77" t="s">
        <v>144</v>
      </c>
      <c r="C77" s="25" t="s">
        <v>145</v>
      </c>
      <c r="D77">
        <v>1</v>
      </c>
      <c r="E77" s="16">
        <f t="shared" si="3"/>
        <v>0.33333333333333331</v>
      </c>
    </row>
    <row r="78" spans="1:14" x14ac:dyDescent="0.3">
      <c r="A78" s="79" t="s">
        <v>3</v>
      </c>
      <c r="B78" s="79" t="s">
        <v>223</v>
      </c>
      <c r="C78" s="80" t="s">
        <v>224</v>
      </c>
      <c r="D78" s="79">
        <v>1</v>
      </c>
      <c r="E78" s="81">
        <f t="shared" si="3"/>
        <v>0.33333333333333331</v>
      </c>
      <c r="F78" s="79"/>
      <c r="G78" s="79"/>
      <c r="H78" s="79"/>
      <c r="I78" s="79"/>
      <c r="J78" s="79"/>
      <c r="K78" s="79"/>
      <c r="L78" s="79"/>
      <c r="M78" s="79"/>
      <c r="N78" s="79"/>
    </row>
    <row r="79" spans="1:14" x14ac:dyDescent="0.3">
      <c r="A79" t="s">
        <v>3</v>
      </c>
      <c r="B79" t="s">
        <v>225</v>
      </c>
      <c r="C79" s="25" t="s">
        <v>226</v>
      </c>
      <c r="D79">
        <v>1</v>
      </c>
      <c r="E79" s="16">
        <f t="shared" si="3"/>
        <v>0.33333333333333331</v>
      </c>
    </row>
    <row r="80" spans="1:14" x14ac:dyDescent="0.3">
      <c r="A80" s="79" t="s">
        <v>3</v>
      </c>
      <c r="B80" s="79" t="s">
        <v>227</v>
      </c>
      <c r="C80" s="80" t="s">
        <v>228</v>
      </c>
      <c r="D80" s="79">
        <v>1</v>
      </c>
      <c r="E80" s="81">
        <f t="shared" si="3"/>
        <v>0.33333333333333331</v>
      </c>
      <c r="F80" s="79"/>
      <c r="G80" s="79"/>
      <c r="H80" s="79"/>
      <c r="I80" s="79"/>
      <c r="J80" s="79"/>
      <c r="K80" s="79"/>
      <c r="L80" s="79"/>
      <c r="M80" s="79"/>
      <c r="N80" s="79"/>
    </row>
    <row r="81" spans="1:15" x14ac:dyDescent="0.3">
      <c r="A81" t="s">
        <v>3</v>
      </c>
      <c r="B81" t="s">
        <v>156</v>
      </c>
      <c r="C81" s="25" t="s">
        <v>157</v>
      </c>
      <c r="D81">
        <v>1</v>
      </c>
      <c r="E81" s="16">
        <f t="shared" si="3"/>
        <v>0.33333333333333331</v>
      </c>
    </row>
    <row r="82" spans="1:15" x14ac:dyDescent="0.3">
      <c r="A82" s="79" t="s">
        <v>3</v>
      </c>
      <c r="B82" s="79" t="s">
        <v>229</v>
      </c>
      <c r="C82" s="80" t="s">
        <v>230</v>
      </c>
      <c r="D82" s="79">
        <v>1</v>
      </c>
      <c r="E82" s="81">
        <f t="shared" si="3"/>
        <v>0.33333333333333331</v>
      </c>
      <c r="F82" s="79"/>
      <c r="G82" s="79"/>
      <c r="H82" s="79"/>
      <c r="I82" s="79"/>
      <c r="J82" s="79"/>
      <c r="K82" s="79"/>
      <c r="L82" s="79"/>
      <c r="M82" s="79"/>
      <c r="N82" s="79"/>
    </row>
    <row r="83" spans="1:15" x14ac:dyDescent="0.3">
      <c r="A83" t="s">
        <v>3</v>
      </c>
      <c r="B83" t="s">
        <v>231</v>
      </c>
      <c r="C83" s="25" t="s">
        <v>232</v>
      </c>
      <c r="D83">
        <v>1</v>
      </c>
      <c r="E83" s="16">
        <f t="shared" si="3"/>
        <v>0.33333333333333331</v>
      </c>
    </row>
    <row r="84" spans="1:15" x14ac:dyDescent="0.3">
      <c r="A84" s="79" t="s">
        <v>3</v>
      </c>
      <c r="B84" s="79" t="s">
        <v>202</v>
      </c>
      <c r="C84" s="80" t="s">
        <v>203</v>
      </c>
      <c r="D84" s="79">
        <v>1</v>
      </c>
      <c r="E84" s="81">
        <f t="shared" si="3"/>
        <v>0.33333333333333331</v>
      </c>
      <c r="F84" s="79"/>
      <c r="G84" s="79"/>
      <c r="H84" s="79"/>
      <c r="I84" s="79"/>
      <c r="J84" s="79"/>
      <c r="K84" s="79"/>
      <c r="L84" s="79"/>
      <c r="M84" s="79"/>
      <c r="N84" s="79"/>
    </row>
    <row r="85" spans="1:15" x14ac:dyDescent="0.3">
      <c r="A85" t="s">
        <v>3</v>
      </c>
      <c r="B85" t="s">
        <v>150</v>
      </c>
      <c r="C85" s="25" t="s">
        <v>151</v>
      </c>
      <c r="D85">
        <v>1</v>
      </c>
      <c r="E85" s="16">
        <f t="shared" si="3"/>
        <v>0.33333333333333331</v>
      </c>
    </row>
    <row r="86" spans="1:15" x14ac:dyDescent="0.3">
      <c r="A86" s="79" t="s">
        <v>3</v>
      </c>
      <c r="B86" s="79" t="s">
        <v>160</v>
      </c>
      <c r="C86" s="80" t="s">
        <v>161</v>
      </c>
      <c r="D86" s="79">
        <v>3</v>
      </c>
      <c r="E86" s="81">
        <f t="shared" si="3"/>
        <v>1</v>
      </c>
      <c r="F86" s="79"/>
      <c r="G86" s="79"/>
      <c r="H86" s="79"/>
      <c r="I86" s="79"/>
      <c r="J86" s="79"/>
      <c r="K86" s="79"/>
      <c r="L86" s="79"/>
      <c r="M86" s="79"/>
      <c r="N86" s="79"/>
    </row>
    <row r="87" spans="1:15" x14ac:dyDescent="0.3">
      <c r="A87" s="153" t="s">
        <v>233</v>
      </c>
      <c r="B87" s="153"/>
      <c r="C87" s="153"/>
      <c r="D87" s="153"/>
      <c r="E87" s="153"/>
      <c r="F87" s="153"/>
      <c r="G87" s="153"/>
      <c r="H87" s="153"/>
      <c r="I87" s="153"/>
      <c r="J87" s="153"/>
      <c r="K87" s="10"/>
      <c r="L87" s="10"/>
      <c r="M87" s="10"/>
      <c r="N87" s="10"/>
    </row>
    <row r="88" spans="1:15" x14ac:dyDescent="0.3">
      <c r="A88" t="s">
        <v>234</v>
      </c>
      <c r="B88" t="s">
        <v>235</v>
      </c>
      <c r="C88" s="25" t="s">
        <v>236</v>
      </c>
      <c r="D88">
        <v>1</v>
      </c>
      <c r="E88" s="16">
        <f t="shared" ref="E88:E111" si="4">D88/16</f>
        <v>6.25E-2</v>
      </c>
      <c r="O88">
        <f>SUM(D88:D111)/16</f>
        <v>8.3125</v>
      </c>
    </row>
    <row r="89" spans="1:15" x14ac:dyDescent="0.3">
      <c r="A89" s="11" t="s">
        <v>234</v>
      </c>
      <c r="B89" s="11" t="s">
        <v>104</v>
      </c>
      <c r="C89" s="28" t="s">
        <v>105</v>
      </c>
      <c r="D89" s="11">
        <v>2</v>
      </c>
      <c r="E89" s="20">
        <f t="shared" si="4"/>
        <v>0.125</v>
      </c>
      <c r="F89" s="11"/>
      <c r="G89" s="11"/>
      <c r="H89" s="11"/>
      <c r="I89" s="11"/>
      <c r="J89" s="11"/>
      <c r="K89" s="11"/>
      <c r="L89" s="11"/>
      <c r="M89" s="11"/>
      <c r="N89" s="11"/>
    </row>
    <row r="90" spans="1:15" x14ac:dyDescent="0.3">
      <c r="A90" t="s">
        <v>234</v>
      </c>
      <c r="B90" t="s">
        <v>237</v>
      </c>
      <c r="C90" s="25" t="s">
        <v>238</v>
      </c>
      <c r="D90">
        <v>2</v>
      </c>
      <c r="E90" s="16">
        <f t="shared" si="4"/>
        <v>0.125</v>
      </c>
    </row>
    <row r="91" spans="1:15" x14ac:dyDescent="0.3">
      <c r="A91" s="11" t="s">
        <v>234</v>
      </c>
      <c r="B91" s="11" t="s">
        <v>106</v>
      </c>
      <c r="C91" s="28" t="s">
        <v>107</v>
      </c>
      <c r="D91" s="11">
        <v>8</v>
      </c>
      <c r="E91" s="20">
        <f t="shared" si="4"/>
        <v>0.5</v>
      </c>
      <c r="F91" s="11"/>
      <c r="G91" s="11"/>
      <c r="H91" s="11"/>
      <c r="I91" s="11"/>
      <c r="J91" s="11"/>
      <c r="K91" s="11"/>
      <c r="L91" s="11"/>
      <c r="M91" s="11"/>
      <c r="N91" s="11"/>
    </row>
    <row r="92" spans="1:15" x14ac:dyDescent="0.3">
      <c r="A92" t="s">
        <v>234</v>
      </c>
      <c r="B92" t="s">
        <v>110</v>
      </c>
      <c r="C92" s="25" t="s">
        <v>111</v>
      </c>
      <c r="D92">
        <v>4</v>
      </c>
      <c r="E92" s="16">
        <f t="shared" si="4"/>
        <v>0.25</v>
      </c>
    </row>
    <row r="93" spans="1:15" x14ac:dyDescent="0.3">
      <c r="A93" s="11" t="s">
        <v>234</v>
      </c>
      <c r="B93" s="11" t="s">
        <v>239</v>
      </c>
      <c r="C93" s="28" t="s">
        <v>240</v>
      </c>
      <c r="D93" s="11">
        <v>16</v>
      </c>
      <c r="E93" s="20">
        <f t="shared" si="4"/>
        <v>1</v>
      </c>
      <c r="F93" s="11"/>
      <c r="G93" s="11"/>
      <c r="H93" s="11"/>
      <c r="I93" s="11"/>
      <c r="J93" s="11"/>
      <c r="K93" s="11"/>
      <c r="L93" s="11"/>
      <c r="M93" s="11"/>
      <c r="N93" s="11"/>
    </row>
    <row r="94" spans="1:15" x14ac:dyDescent="0.3">
      <c r="A94" t="s">
        <v>234</v>
      </c>
      <c r="B94" t="s">
        <v>241</v>
      </c>
      <c r="C94" s="25" t="s">
        <v>242</v>
      </c>
      <c r="D94">
        <v>12</v>
      </c>
      <c r="E94" s="16">
        <f t="shared" si="4"/>
        <v>0.75</v>
      </c>
    </row>
    <row r="95" spans="1:15" x14ac:dyDescent="0.3">
      <c r="A95" s="11" t="s">
        <v>234</v>
      </c>
      <c r="B95" s="11" t="s">
        <v>243</v>
      </c>
      <c r="C95" s="28" t="s">
        <v>117</v>
      </c>
      <c r="D95" s="11">
        <v>1</v>
      </c>
      <c r="E95" s="20">
        <f t="shared" si="4"/>
        <v>6.25E-2</v>
      </c>
      <c r="F95" s="11"/>
      <c r="G95" s="11"/>
      <c r="H95" s="11"/>
      <c r="I95" s="11"/>
      <c r="J95" s="11"/>
      <c r="K95" s="11"/>
      <c r="L95" s="11"/>
      <c r="M95" s="11"/>
      <c r="N95" s="11"/>
    </row>
    <row r="96" spans="1:15" x14ac:dyDescent="0.3">
      <c r="A96" t="s">
        <v>234</v>
      </c>
      <c r="B96" t="s">
        <v>244</v>
      </c>
      <c r="C96" s="25" t="s">
        <v>245</v>
      </c>
      <c r="D96">
        <v>16</v>
      </c>
      <c r="E96" s="16">
        <f t="shared" si="4"/>
        <v>1</v>
      </c>
    </row>
    <row r="97" spans="1:14" x14ac:dyDescent="0.3">
      <c r="A97" s="11" t="s">
        <v>234</v>
      </c>
      <c r="B97" s="11" t="s">
        <v>246</v>
      </c>
      <c r="C97" s="28" t="s">
        <v>247</v>
      </c>
      <c r="D97" s="11">
        <v>16</v>
      </c>
      <c r="E97" s="20">
        <f t="shared" si="4"/>
        <v>1</v>
      </c>
      <c r="F97" s="11"/>
      <c r="G97" s="11"/>
      <c r="H97" s="11"/>
      <c r="I97" s="11"/>
      <c r="J97" s="11"/>
      <c r="K97" s="11"/>
      <c r="L97" s="11"/>
      <c r="M97" s="11"/>
      <c r="N97" s="11"/>
    </row>
    <row r="98" spans="1:14" x14ac:dyDescent="0.3">
      <c r="A98" t="s">
        <v>234</v>
      </c>
      <c r="B98" t="s">
        <v>248</v>
      </c>
      <c r="C98" s="25" t="s">
        <v>249</v>
      </c>
      <c r="D98">
        <v>15</v>
      </c>
      <c r="E98" s="16">
        <f t="shared" si="4"/>
        <v>0.9375</v>
      </c>
    </row>
    <row r="99" spans="1:14" x14ac:dyDescent="0.3">
      <c r="A99" s="11" t="s">
        <v>234</v>
      </c>
      <c r="B99" s="11" t="s">
        <v>120</v>
      </c>
      <c r="C99" s="28" t="s">
        <v>121</v>
      </c>
      <c r="D99" s="11">
        <v>6</v>
      </c>
      <c r="E99" s="20">
        <f t="shared" si="4"/>
        <v>0.375</v>
      </c>
      <c r="F99" s="11"/>
      <c r="G99" s="11"/>
      <c r="H99" s="11"/>
      <c r="I99" s="11"/>
      <c r="J99" s="11"/>
      <c r="K99" s="11"/>
      <c r="L99" s="11"/>
      <c r="M99" s="11"/>
      <c r="N99" s="11"/>
    </row>
    <row r="100" spans="1:14" x14ac:dyDescent="0.3">
      <c r="A100" t="s">
        <v>234</v>
      </c>
      <c r="B100" t="s">
        <v>122</v>
      </c>
      <c r="C100" s="25" t="s">
        <v>123</v>
      </c>
      <c r="D100">
        <v>2</v>
      </c>
      <c r="E100" s="16">
        <f t="shared" si="4"/>
        <v>0.125</v>
      </c>
    </row>
    <row r="101" spans="1:14" x14ac:dyDescent="0.3">
      <c r="A101" s="11" t="s">
        <v>234</v>
      </c>
      <c r="B101" s="11" t="s">
        <v>250</v>
      </c>
      <c r="C101" s="28" t="s">
        <v>127</v>
      </c>
      <c r="D101" s="11">
        <v>10</v>
      </c>
      <c r="E101" s="20">
        <f t="shared" si="4"/>
        <v>0.625</v>
      </c>
      <c r="F101" s="11"/>
      <c r="G101" s="11"/>
      <c r="H101" s="11"/>
      <c r="I101" s="11"/>
      <c r="J101" s="11"/>
      <c r="K101" s="11"/>
      <c r="L101" s="11"/>
      <c r="M101" s="11"/>
      <c r="N101" s="11"/>
    </row>
    <row r="102" spans="1:14" x14ac:dyDescent="0.3">
      <c r="A102" t="s">
        <v>234</v>
      </c>
      <c r="B102" t="s">
        <v>130</v>
      </c>
      <c r="C102" s="25" t="s">
        <v>131</v>
      </c>
      <c r="D102">
        <v>8</v>
      </c>
      <c r="E102" s="16">
        <f t="shared" si="4"/>
        <v>0.5</v>
      </c>
    </row>
    <row r="103" spans="1:14" x14ac:dyDescent="0.3">
      <c r="A103" s="11" t="s">
        <v>234</v>
      </c>
      <c r="B103" s="11" t="s">
        <v>251</v>
      </c>
      <c r="C103" s="28" t="s">
        <v>252</v>
      </c>
      <c r="D103" s="11">
        <v>4</v>
      </c>
      <c r="E103" s="20">
        <f t="shared" si="4"/>
        <v>0.25</v>
      </c>
      <c r="F103" s="11"/>
      <c r="G103" s="11"/>
      <c r="H103" s="11"/>
      <c r="I103" s="11"/>
      <c r="J103" s="11"/>
      <c r="K103" s="11"/>
      <c r="L103" s="11"/>
      <c r="M103" s="11"/>
      <c r="N103" s="11"/>
    </row>
    <row r="104" spans="1:14" x14ac:dyDescent="0.3">
      <c r="A104" t="s">
        <v>234</v>
      </c>
      <c r="B104" t="s">
        <v>253</v>
      </c>
      <c r="C104" s="25" t="s">
        <v>254</v>
      </c>
      <c r="D104">
        <v>2</v>
      </c>
      <c r="E104" s="16">
        <f t="shared" si="4"/>
        <v>0.125</v>
      </c>
    </row>
    <row r="105" spans="1:14" x14ac:dyDescent="0.3">
      <c r="A105" s="11" t="s">
        <v>234</v>
      </c>
      <c r="B105" s="11" t="s">
        <v>255</v>
      </c>
      <c r="C105" s="28" t="s">
        <v>141</v>
      </c>
      <c r="D105" s="11">
        <v>1</v>
      </c>
      <c r="E105" s="20">
        <f t="shared" si="4"/>
        <v>6.25E-2</v>
      </c>
      <c r="F105" s="11"/>
      <c r="G105" s="11"/>
      <c r="H105" s="11"/>
      <c r="I105" s="11"/>
      <c r="J105" s="11"/>
      <c r="K105" s="11"/>
      <c r="L105" s="11"/>
      <c r="M105" s="11"/>
      <c r="N105" s="11"/>
    </row>
    <row r="106" spans="1:14" x14ac:dyDescent="0.3">
      <c r="A106" t="s">
        <v>234</v>
      </c>
      <c r="B106" t="s">
        <v>256</v>
      </c>
      <c r="C106" s="25" t="s">
        <v>257</v>
      </c>
      <c r="D106">
        <v>1</v>
      </c>
      <c r="E106" s="16">
        <f t="shared" si="4"/>
        <v>6.25E-2</v>
      </c>
    </row>
    <row r="107" spans="1:14" x14ac:dyDescent="0.3">
      <c r="A107" s="11" t="s">
        <v>234</v>
      </c>
      <c r="B107" s="11" t="s">
        <v>221</v>
      </c>
      <c r="C107" s="28" t="s">
        <v>222</v>
      </c>
      <c r="D107" s="11">
        <v>1</v>
      </c>
      <c r="E107" s="20">
        <f t="shared" si="4"/>
        <v>6.25E-2</v>
      </c>
      <c r="F107" s="11"/>
      <c r="G107" s="11"/>
      <c r="H107" s="11"/>
      <c r="I107" s="11"/>
      <c r="J107" s="11"/>
      <c r="K107" s="11"/>
      <c r="L107" s="11"/>
      <c r="M107" s="11"/>
      <c r="N107" s="11"/>
    </row>
    <row r="108" spans="1:14" x14ac:dyDescent="0.3">
      <c r="A108" t="s">
        <v>234</v>
      </c>
      <c r="B108" t="s">
        <v>144</v>
      </c>
      <c r="C108" s="25" t="s">
        <v>145</v>
      </c>
      <c r="D108">
        <v>2</v>
      </c>
      <c r="E108" s="16">
        <f t="shared" si="4"/>
        <v>0.125</v>
      </c>
    </row>
    <row r="109" spans="1:14" x14ac:dyDescent="0.3">
      <c r="A109" s="11" t="s">
        <v>234</v>
      </c>
      <c r="B109" s="11" t="s">
        <v>142</v>
      </c>
      <c r="C109" s="28" t="s">
        <v>143</v>
      </c>
      <c r="D109" s="11">
        <v>1</v>
      </c>
      <c r="E109" s="20">
        <f t="shared" si="4"/>
        <v>6.25E-2</v>
      </c>
      <c r="F109" s="11"/>
      <c r="G109" s="11"/>
      <c r="H109" s="11"/>
      <c r="I109" s="11"/>
      <c r="J109" s="11"/>
      <c r="K109" s="11"/>
      <c r="L109" s="11"/>
      <c r="M109" s="11"/>
      <c r="N109" s="11"/>
    </row>
    <row r="110" spans="1:14" x14ac:dyDescent="0.3">
      <c r="A110" t="s">
        <v>234</v>
      </c>
      <c r="B110" t="s">
        <v>204</v>
      </c>
      <c r="C110" s="25" t="s">
        <v>205</v>
      </c>
      <c r="D110">
        <v>1</v>
      </c>
      <c r="E110" s="16">
        <f t="shared" si="4"/>
        <v>6.25E-2</v>
      </c>
    </row>
    <row r="111" spans="1:14" x14ac:dyDescent="0.3">
      <c r="A111" s="11" t="s">
        <v>234</v>
      </c>
      <c r="B111" s="11" t="s">
        <v>160</v>
      </c>
      <c r="C111" s="28" t="s">
        <v>258</v>
      </c>
      <c r="D111" s="11">
        <v>1</v>
      </c>
      <c r="E111" s="20">
        <f t="shared" si="4"/>
        <v>6.25E-2</v>
      </c>
      <c r="F111" s="11"/>
      <c r="G111" s="11"/>
      <c r="H111" s="11"/>
      <c r="I111" s="11"/>
      <c r="J111" s="11"/>
      <c r="K111" s="11"/>
      <c r="L111" s="11"/>
      <c r="M111" s="11"/>
      <c r="N111" s="11"/>
    </row>
    <row r="112" spans="1:14" x14ac:dyDescent="0.3">
      <c r="A112" s="154" t="s">
        <v>259</v>
      </c>
      <c r="B112" s="154"/>
      <c r="C112" s="154"/>
      <c r="D112" s="154"/>
      <c r="E112" s="154"/>
      <c r="F112" s="154"/>
      <c r="G112" s="154"/>
      <c r="H112" s="154"/>
      <c r="I112" s="154"/>
      <c r="J112" s="154"/>
      <c r="K112" s="14"/>
      <c r="L112" s="14"/>
      <c r="M112" s="14"/>
      <c r="N112" s="14"/>
    </row>
    <row r="113" spans="1:14" x14ac:dyDescent="0.3">
      <c r="A113" t="s">
        <v>5</v>
      </c>
      <c r="B113" t="s">
        <v>164</v>
      </c>
      <c r="C113" s="25" t="s">
        <v>165</v>
      </c>
      <c r="D113">
        <v>1</v>
      </c>
      <c r="E113" s="16">
        <f>D113/4</f>
        <v>0.25</v>
      </c>
    </row>
    <row r="114" spans="1:14" x14ac:dyDescent="0.3">
      <c r="A114" s="12" t="s">
        <v>5</v>
      </c>
      <c r="B114" s="12" t="s">
        <v>110</v>
      </c>
      <c r="C114" s="29" t="s">
        <v>111</v>
      </c>
      <c r="D114" s="12">
        <v>2</v>
      </c>
      <c r="E114" s="21">
        <f t="shared" ref="E114:E120" si="5">D114/4</f>
        <v>0.5</v>
      </c>
      <c r="F114" s="12"/>
      <c r="G114" s="12"/>
      <c r="H114" s="12"/>
      <c r="I114" s="12"/>
      <c r="J114" s="12"/>
      <c r="K114" s="12"/>
      <c r="L114" s="12"/>
      <c r="M114" s="12"/>
      <c r="N114" s="12"/>
    </row>
    <row r="115" spans="1:14" x14ac:dyDescent="0.3">
      <c r="A115" t="s">
        <v>5</v>
      </c>
      <c r="B115" t="s">
        <v>260</v>
      </c>
      <c r="C115" s="25" t="s">
        <v>261</v>
      </c>
      <c r="D115">
        <v>2</v>
      </c>
      <c r="E115" s="16">
        <f t="shared" si="5"/>
        <v>0.5</v>
      </c>
    </row>
    <row r="116" spans="1:14" x14ac:dyDescent="0.3">
      <c r="A116" s="12" t="s">
        <v>5</v>
      </c>
      <c r="B116" s="12" t="s">
        <v>168</v>
      </c>
      <c r="C116" s="29" t="s">
        <v>262</v>
      </c>
      <c r="D116" s="12">
        <v>4</v>
      </c>
      <c r="E116" s="21">
        <f t="shared" si="5"/>
        <v>1</v>
      </c>
      <c r="F116" s="12"/>
      <c r="G116" s="12"/>
      <c r="H116" s="12"/>
      <c r="I116" s="12"/>
      <c r="J116" s="12"/>
      <c r="K116" s="12"/>
      <c r="L116" s="12"/>
      <c r="M116" s="12"/>
      <c r="N116" s="12"/>
    </row>
    <row r="117" spans="1:14" x14ac:dyDescent="0.3">
      <c r="A117" t="s">
        <v>5</v>
      </c>
      <c r="B117" t="s">
        <v>241</v>
      </c>
      <c r="C117" s="25" t="s">
        <v>242</v>
      </c>
      <c r="D117">
        <v>1</v>
      </c>
      <c r="E117" s="16">
        <f t="shared" si="5"/>
        <v>0.25</v>
      </c>
    </row>
    <row r="118" spans="1:14" x14ac:dyDescent="0.3">
      <c r="A118" s="12" t="s">
        <v>5</v>
      </c>
      <c r="B118" s="12" t="s">
        <v>263</v>
      </c>
      <c r="C118" s="29" t="s">
        <v>264</v>
      </c>
      <c r="D118" s="12">
        <v>2</v>
      </c>
      <c r="E118" s="21">
        <f>D118/4</f>
        <v>0.5</v>
      </c>
      <c r="F118" s="12"/>
      <c r="G118" s="12"/>
      <c r="H118" s="12"/>
      <c r="I118" s="12"/>
      <c r="J118" s="12"/>
      <c r="K118" s="12"/>
      <c r="L118" s="12"/>
      <c r="M118" s="12"/>
      <c r="N118" s="12"/>
    </row>
    <row r="119" spans="1:14" x14ac:dyDescent="0.3">
      <c r="A119" t="s">
        <v>5</v>
      </c>
      <c r="B119" t="s">
        <v>250</v>
      </c>
      <c r="C119" s="25" t="s">
        <v>127</v>
      </c>
      <c r="D119">
        <v>2</v>
      </c>
      <c r="E119" s="16">
        <f t="shared" si="5"/>
        <v>0.5</v>
      </c>
    </row>
    <row r="120" spans="1:14" x14ac:dyDescent="0.3">
      <c r="A120" s="12" t="s">
        <v>5</v>
      </c>
      <c r="B120" s="12" t="s">
        <v>265</v>
      </c>
      <c r="C120" s="29" t="s">
        <v>266</v>
      </c>
      <c r="D120" s="12">
        <v>1</v>
      </c>
      <c r="E120" s="21">
        <f t="shared" si="5"/>
        <v>0.25</v>
      </c>
      <c r="F120" s="12"/>
      <c r="G120" s="12"/>
      <c r="H120" s="12"/>
      <c r="I120" s="12"/>
      <c r="J120" s="12"/>
      <c r="K120" s="12"/>
      <c r="L120" s="12"/>
      <c r="M120" s="12"/>
      <c r="N120" s="12"/>
    </row>
    <row r="121" spans="1:14" x14ac:dyDescent="0.3">
      <c r="A121" s="152" t="s">
        <v>267</v>
      </c>
      <c r="B121" s="152"/>
      <c r="C121" s="152"/>
      <c r="D121" s="152"/>
      <c r="E121" s="152"/>
      <c r="F121" s="152"/>
      <c r="G121" s="152"/>
      <c r="H121" s="152"/>
      <c r="I121" s="152"/>
      <c r="J121" s="152"/>
      <c r="K121" s="13"/>
      <c r="L121" s="13"/>
      <c r="M121" s="13"/>
      <c r="N121" s="13"/>
    </row>
    <row r="122" spans="1:14" x14ac:dyDescent="0.3">
      <c r="A122" t="s">
        <v>6</v>
      </c>
      <c r="B122" t="s">
        <v>104</v>
      </c>
      <c r="C122" s="25" t="s">
        <v>105</v>
      </c>
      <c r="D122">
        <v>6</v>
      </c>
      <c r="E122" s="16">
        <f>D122/7</f>
        <v>0.8571428571428571</v>
      </c>
    </row>
    <row r="123" spans="1:14" x14ac:dyDescent="0.3">
      <c r="A123" s="15" t="s">
        <v>6</v>
      </c>
      <c r="B123" s="15" t="s">
        <v>110</v>
      </c>
      <c r="C123" s="30" t="s">
        <v>111</v>
      </c>
      <c r="D123" s="15">
        <v>5</v>
      </c>
      <c r="E123" s="22">
        <f t="shared" ref="E123:E140" si="6">D123/7</f>
        <v>0.7142857142857143</v>
      </c>
      <c r="F123" s="15"/>
      <c r="G123" s="15"/>
      <c r="H123" s="15"/>
      <c r="I123" s="15"/>
      <c r="J123" s="15"/>
      <c r="K123" s="15"/>
      <c r="L123" s="15"/>
      <c r="M123" s="15"/>
      <c r="N123" s="15"/>
    </row>
    <row r="124" spans="1:14" x14ac:dyDescent="0.3">
      <c r="A124" t="s">
        <v>6</v>
      </c>
      <c r="B124" t="s">
        <v>268</v>
      </c>
      <c r="C124" s="25" t="s">
        <v>269</v>
      </c>
      <c r="D124">
        <v>4</v>
      </c>
      <c r="E124" s="16">
        <f t="shared" si="6"/>
        <v>0.5714285714285714</v>
      </c>
      <c r="F124" t="s">
        <v>270</v>
      </c>
    </row>
    <row r="125" spans="1:14" x14ac:dyDescent="0.3">
      <c r="A125" s="15" t="s">
        <v>6</v>
      </c>
      <c r="B125" s="15" t="s">
        <v>271</v>
      </c>
      <c r="C125" s="30" t="s">
        <v>272</v>
      </c>
      <c r="D125" s="15">
        <v>2</v>
      </c>
      <c r="E125" s="22">
        <f t="shared" si="6"/>
        <v>0.2857142857142857</v>
      </c>
      <c r="F125" s="15"/>
      <c r="G125" s="15"/>
      <c r="H125" s="15"/>
      <c r="I125" s="15"/>
      <c r="J125" s="15"/>
      <c r="K125" s="15"/>
      <c r="L125" s="15"/>
      <c r="M125" s="15"/>
      <c r="N125" s="15"/>
    </row>
    <row r="126" spans="1:14" x14ac:dyDescent="0.3">
      <c r="A126" t="s">
        <v>6</v>
      </c>
      <c r="B126" t="s">
        <v>273</v>
      </c>
      <c r="C126" s="25" t="s">
        <v>274</v>
      </c>
      <c r="D126">
        <v>5</v>
      </c>
      <c r="E126" s="16">
        <f t="shared" si="6"/>
        <v>0.7142857142857143</v>
      </c>
    </row>
    <row r="127" spans="1:14" x14ac:dyDescent="0.3">
      <c r="A127" s="15" t="s">
        <v>6</v>
      </c>
      <c r="B127" s="15" t="s">
        <v>263</v>
      </c>
      <c r="C127" s="30" t="s">
        <v>264</v>
      </c>
      <c r="D127" s="15">
        <v>7</v>
      </c>
      <c r="E127" s="22">
        <f t="shared" si="6"/>
        <v>1</v>
      </c>
      <c r="F127" s="15"/>
      <c r="G127" s="15"/>
      <c r="H127" s="15"/>
      <c r="I127" s="15"/>
      <c r="J127" s="15"/>
      <c r="K127" s="15"/>
      <c r="L127" s="15"/>
      <c r="M127" s="15"/>
      <c r="N127" s="15"/>
    </row>
    <row r="128" spans="1:14" x14ac:dyDescent="0.3">
      <c r="A128" t="s">
        <v>6</v>
      </c>
      <c r="B128" t="s">
        <v>275</v>
      </c>
      <c r="C128" s="25" t="s">
        <v>276</v>
      </c>
      <c r="D128">
        <v>3</v>
      </c>
      <c r="E128" s="16">
        <f t="shared" si="6"/>
        <v>0.42857142857142855</v>
      </c>
      <c r="F128" t="s">
        <v>277</v>
      </c>
    </row>
    <row r="129" spans="1:14" x14ac:dyDescent="0.3">
      <c r="A129" s="15" t="s">
        <v>6</v>
      </c>
      <c r="B129" s="15" t="s">
        <v>278</v>
      </c>
      <c r="C129" s="30" t="s">
        <v>279</v>
      </c>
      <c r="D129" s="15">
        <v>7</v>
      </c>
      <c r="E129" s="22">
        <f t="shared" si="6"/>
        <v>1</v>
      </c>
      <c r="F129" s="15"/>
      <c r="G129" s="15"/>
      <c r="H129" s="15"/>
      <c r="I129" s="15"/>
      <c r="J129" s="15"/>
      <c r="K129" s="15"/>
      <c r="L129" s="15"/>
      <c r="M129" s="15"/>
      <c r="N129" s="15"/>
    </row>
    <row r="130" spans="1:14" x14ac:dyDescent="0.3">
      <c r="A130" t="s">
        <v>6</v>
      </c>
      <c r="B130" t="s">
        <v>280</v>
      </c>
      <c r="C130" s="25" t="s">
        <v>281</v>
      </c>
      <c r="D130">
        <v>5</v>
      </c>
      <c r="E130" s="16">
        <f t="shared" si="6"/>
        <v>0.7142857142857143</v>
      </c>
    </row>
    <row r="131" spans="1:14" x14ac:dyDescent="0.3">
      <c r="A131" s="15" t="s">
        <v>6</v>
      </c>
      <c r="B131" s="15" t="s">
        <v>282</v>
      </c>
      <c r="C131" s="30" t="s">
        <v>283</v>
      </c>
      <c r="D131" s="15">
        <v>3</v>
      </c>
      <c r="E131" s="22">
        <f t="shared" si="6"/>
        <v>0.42857142857142855</v>
      </c>
      <c r="F131" s="15"/>
      <c r="G131" s="15"/>
      <c r="H131" s="15"/>
      <c r="I131" s="15"/>
      <c r="J131" s="15"/>
      <c r="K131" s="15"/>
      <c r="L131" s="15"/>
      <c r="M131" s="15"/>
      <c r="N131" s="15"/>
    </row>
    <row r="132" spans="1:14" x14ac:dyDescent="0.3">
      <c r="A132" t="s">
        <v>6</v>
      </c>
      <c r="B132" t="s">
        <v>284</v>
      </c>
      <c r="C132" s="25" t="s">
        <v>285</v>
      </c>
      <c r="D132">
        <v>1</v>
      </c>
      <c r="E132" s="16">
        <f t="shared" si="6"/>
        <v>0.14285714285714285</v>
      </c>
      <c r="F132" t="s">
        <v>286</v>
      </c>
    </row>
    <row r="133" spans="1:14" x14ac:dyDescent="0.3">
      <c r="A133" s="15" t="s">
        <v>6</v>
      </c>
      <c r="B133" s="15" t="s">
        <v>287</v>
      </c>
      <c r="C133" s="30" t="s">
        <v>139</v>
      </c>
      <c r="D133" s="15">
        <v>3</v>
      </c>
      <c r="E133" s="22">
        <f t="shared" si="6"/>
        <v>0.42857142857142855</v>
      </c>
      <c r="F133" s="15"/>
      <c r="G133" s="15"/>
      <c r="H133" s="15"/>
      <c r="I133" s="15"/>
      <c r="J133" s="15"/>
      <c r="K133" s="15"/>
      <c r="L133" s="15"/>
      <c r="M133" s="15"/>
      <c r="N133" s="15"/>
    </row>
    <row r="134" spans="1:14" x14ac:dyDescent="0.3">
      <c r="A134" t="s">
        <v>6</v>
      </c>
      <c r="B134" t="s">
        <v>221</v>
      </c>
      <c r="C134" s="25" t="s">
        <v>222</v>
      </c>
      <c r="D134">
        <v>1</v>
      </c>
      <c r="E134" s="16">
        <f t="shared" si="6"/>
        <v>0.14285714285714285</v>
      </c>
    </row>
    <row r="135" spans="1:14" x14ac:dyDescent="0.3">
      <c r="A135" s="15" t="s">
        <v>6</v>
      </c>
      <c r="B135" s="15" t="s">
        <v>170</v>
      </c>
      <c r="C135" s="30" t="s">
        <v>171</v>
      </c>
      <c r="D135" s="15">
        <v>2</v>
      </c>
      <c r="E135" s="22">
        <f t="shared" si="6"/>
        <v>0.2857142857142857</v>
      </c>
      <c r="F135" s="15"/>
      <c r="G135" s="15"/>
      <c r="H135" s="15"/>
      <c r="I135" s="15"/>
      <c r="J135" s="15"/>
      <c r="K135" s="15"/>
      <c r="L135" s="15"/>
      <c r="M135" s="15"/>
      <c r="N135" s="15"/>
    </row>
    <row r="136" spans="1:14" x14ac:dyDescent="0.3">
      <c r="A136" t="s">
        <v>6</v>
      </c>
      <c r="B136" t="s">
        <v>150</v>
      </c>
      <c r="C136" s="25" t="s">
        <v>151</v>
      </c>
      <c r="D136">
        <v>1</v>
      </c>
      <c r="E136" s="16">
        <f t="shared" si="6"/>
        <v>0.14285714285714285</v>
      </c>
    </row>
    <row r="137" spans="1:14" x14ac:dyDescent="0.3">
      <c r="A137" s="15" t="s">
        <v>6</v>
      </c>
      <c r="B137" s="15" t="s">
        <v>158</v>
      </c>
      <c r="C137" s="30" t="s">
        <v>159</v>
      </c>
      <c r="D137" s="15">
        <v>2</v>
      </c>
      <c r="E137" s="22">
        <f t="shared" si="6"/>
        <v>0.2857142857142857</v>
      </c>
      <c r="F137" s="15"/>
      <c r="G137" s="15"/>
      <c r="H137" s="15"/>
      <c r="I137" s="15"/>
      <c r="J137" s="15"/>
      <c r="K137" s="15"/>
      <c r="L137" s="15"/>
      <c r="M137" s="15"/>
      <c r="N137" s="15"/>
    </row>
    <row r="138" spans="1:14" x14ac:dyDescent="0.3">
      <c r="A138" t="s">
        <v>6</v>
      </c>
      <c r="B138" t="s">
        <v>160</v>
      </c>
      <c r="C138" s="25" t="s">
        <v>258</v>
      </c>
      <c r="D138">
        <v>2</v>
      </c>
      <c r="E138" s="16">
        <f t="shared" si="6"/>
        <v>0.2857142857142857</v>
      </c>
    </row>
    <row r="139" spans="1:14" x14ac:dyDescent="0.3">
      <c r="A139" s="15" t="s">
        <v>6</v>
      </c>
      <c r="B139" s="15" t="s">
        <v>288</v>
      </c>
      <c r="C139" s="30" t="s">
        <v>289</v>
      </c>
      <c r="D139" s="15">
        <v>1</v>
      </c>
      <c r="E139" s="22">
        <f t="shared" si="6"/>
        <v>0.14285714285714285</v>
      </c>
      <c r="F139" s="15"/>
      <c r="G139" s="15"/>
      <c r="H139" s="15"/>
      <c r="I139" s="15"/>
      <c r="J139" s="15"/>
      <c r="K139" s="15"/>
      <c r="L139" s="15"/>
      <c r="M139" s="15"/>
      <c r="N139" s="15"/>
    </row>
    <row r="140" spans="1:14" x14ac:dyDescent="0.3">
      <c r="A140" t="s">
        <v>6</v>
      </c>
      <c r="B140" t="s">
        <v>290</v>
      </c>
      <c r="C140" s="25" t="s">
        <v>291</v>
      </c>
      <c r="D140">
        <v>1</v>
      </c>
      <c r="E140" s="16">
        <f t="shared" si="6"/>
        <v>0.14285714285714285</v>
      </c>
    </row>
    <row r="141" spans="1:14" ht="30" customHeight="1" x14ac:dyDescent="0.3">
      <c r="A141" s="151" t="s">
        <v>292</v>
      </c>
      <c r="B141" s="151"/>
      <c r="C141" s="151"/>
      <c r="D141" s="151"/>
      <c r="E141" s="151"/>
      <c r="F141" s="151"/>
      <c r="G141" s="151"/>
      <c r="H141" s="151"/>
      <c r="I141" s="151"/>
      <c r="J141" s="151"/>
      <c r="K141" s="151"/>
      <c r="L141" s="151"/>
      <c r="M141" s="151"/>
      <c r="N141" s="151"/>
    </row>
    <row r="142" spans="1:14" x14ac:dyDescent="0.3">
      <c r="C142" s="77" t="s">
        <v>293</v>
      </c>
      <c r="D142">
        <f>SUM(D3:D32,D34:D46,D48:D67,D69:D86,D88:D111,D113:D120,D122:D140)</f>
        <v>528</v>
      </c>
    </row>
    <row r="143" spans="1:14" x14ac:dyDescent="0.3">
      <c r="C143" s="77" t="s">
        <v>294</v>
      </c>
      <c r="D143">
        <v>9</v>
      </c>
      <c r="E143" t="s">
        <v>295</v>
      </c>
    </row>
    <row r="144" spans="1:14" x14ac:dyDescent="0.3">
      <c r="C144" t="s">
        <v>296</v>
      </c>
      <c r="D144" s="102">
        <f>ROUNDDOWN(D142/D143-10,0)</f>
        <v>48</v>
      </c>
      <c r="E144" t="s">
        <v>297</v>
      </c>
    </row>
    <row r="146" spans="3:5" x14ac:dyDescent="0.3">
      <c r="C146" s="77" t="s">
        <v>298</v>
      </c>
      <c r="D146">
        <f>10.4+6.5+9.5+8.7+8.3+3.8+8.7-5</f>
        <v>50.899999999999991</v>
      </c>
      <c r="E146" t="s">
        <v>299</v>
      </c>
    </row>
  </sheetData>
  <mergeCells count="8">
    <mergeCell ref="A141:N141"/>
    <mergeCell ref="A121:J121"/>
    <mergeCell ref="A87:J87"/>
    <mergeCell ref="A112:J112"/>
    <mergeCell ref="A2:J2"/>
    <mergeCell ref="A33:J33"/>
    <mergeCell ref="A47:J47"/>
    <mergeCell ref="A68:J6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DFC56-66ED-4A57-8CC5-7BFC2D9CE2A9}">
  <dimension ref="A1:J152"/>
  <sheetViews>
    <sheetView workbookViewId="0">
      <pane ySplit="1" topLeftCell="A2" activePane="bottomLeft" state="frozen"/>
      <selection pane="bottomLeft" activeCell="C12" sqref="C12"/>
    </sheetView>
  </sheetViews>
  <sheetFormatPr defaultRowHeight="14.4" x14ac:dyDescent="0.3"/>
  <cols>
    <col min="1" max="1" width="9.109375" style="59"/>
    <col min="2" max="2" width="10.109375" customWidth="1"/>
    <col min="3" max="3" width="27.33203125" bestFit="1" customWidth="1"/>
    <col min="4" max="4" width="26" bestFit="1" customWidth="1"/>
    <col min="7" max="7" width="11.5546875" style="66" customWidth="1"/>
    <col min="8" max="8" width="9.109375" style="65"/>
  </cols>
  <sheetData>
    <row r="1" spans="1:9" x14ac:dyDescent="0.3">
      <c r="B1" t="s">
        <v>95</v>
      </c>
      <c r="C1" t="s">
        <v>96</v>
      </c>
      <c r="D1" t="s">
        <v>97</v>
      </c>
      <c r="E1" t="s">
        <v>98</v>
      </c>
      <c r="F1" t="s">
        <v>99</v>
      </c>
      <c r="G1" s="66" t="s">
        <v>100</v>
      </c>
    </row>
    <row r="2" spans="1:9" x14ac:dyDescent="0.3">
      <c r="A2" s="159">
        <v>1</v>
      </c>
      <c r="B2" s="31" t="s">
        <v>163</v>
      </c>
      <c r="C2" s="31" t="s">
        <v>168</v>
      </c>
      <c r="D2" s="32" t="s">
        <v>169</v>
      </c>
      <c r="E2" s="31">
        <v>2</v>
      </c>
      <c r="F2" s="33">
        <f>E2/4</f>
        <v>0.5</v>
      </c>
      <c r="G2" s="167" t="s">
        <v>300</v>
      </c>
      <c r="H2" s="162" t="s">
        <v>301</v>
      </c>
    </row>
    <row r="3" spans="1:9" x14ac:dyDescent="0.3">
      <c r="A3" s="159"/>
      <c r="B3" s="12" t="s">
        <v>5</v>
      </c>
      <c r="C3" s="12" t="s">
        <v>168</v>
      </c>
      <c r="D3" s="29" t="s">
        <v>262</v>
      </c>
      <c r="E3" s="12">
        <v>4</v>
      </c>
      <c r="F3" s="21">
        <f>E3/4</f>
        <v>1</v>
      </c>
      <c r="G3" s="167"/>
      <c r="H3" s="162"/>
    </row>
    <row r="4" spans="1:9" x14ac:dyDescent="0.3">
      <c r="A4" s="159">
        <v>2</v>
      </c>
      <c r="B4" s="34" t="s">
        <v>0</v>
      </c>
      <c r="C4" s="34" t="s">
        <v>130</v>
      </c>
      <c r="D4" s="35" t="s">
        <v>131</v>
      </c>
      <c r="E4" s="34">
        <v>8</v>
      </c>
      <c r="F4" s="36">
        <f>E4/14</f>
        <v>0.5714285714285714</v>
      </c>
      <c r="G4" s="168" t="s">
        <v>302</v>
      </c>
      <c r="H4" s="162" t="s">
        <v>301</v>
      </c>
    </row>
    <row r="5" spans="1:9" x14ac:dyDescent="0.3">
      <c r="A5" s="159"/>
      <c r="B5" t="s">
        <v>163</v>
      </c>
      <c r="C5" t="s">
        <v>130</v>
      </c>
      <c r="D5" s="25" t="s">
        <v>131</v>
      </c>
      <c r="E5">
        <v>3</v>
      </c>
      <c r="F5" s="16">
        <f>E5/4</f>
        <v>0.75</v>
      </c>
      <c r="G5" s="168"/>
      <c r="H5" s="162"/>
    </row>
    <row r="6" spans="1:9" x14ac:dyDescent="0.3">
      <c r="A6" s="159"/>
      <c r="B6" t="s">
        <v>234</v>
      </c>
      <c r="C6" t="s">
        <v>130</v>
      </c>
      <c r="D6" s="25" t="s">
        <v>131</v>
      </c>
      <c r="E6">
        <v>8</v>
      </c>
      <c r="F6" s="16">
        <f>E6/16</f>
        <v>0.5</v>
      </c>
      <c r="G6" s="168"/>
      <c r="H6" s="162"/>
    </row>
    <row r="7" spans="1:9" x14ac:dyDescent="0.3">
      <c r="A7" s="64">
        <v>3</v>
      </c>
      <c r="B7" s="43" t="s">
        <v>2</v>
      </c>
      <c r="C7" s="43" t="s">
        <v>195</v>
      </c>
      <c r="D7" s="44" t="s">
        <v>196</v>
      </c>
      <c r="E7" s="43">
        <v>5</v>
      </c>
      <c r="F7" s="45">
        <f>E7/13</f>
        <v>0.38461538461538464</v>
      </c>
      <c r="G7" s="67" t="s">
        <v>303</v>
      </c>
      <c r="H7" s="146" t="s">
        <v>304</v>
      </c>
      <c r="I7" t="s">
        <v>305</v>
      </c>
    </row>
    <row r="8" spans="1:9" x14ac:dyDescent="0.3">
      <c r="A8" s="63">
        <v>4</v>
      </c>
      <c r="B8" s="4" t="s">
        <v>0</v>
      </c>
      <c r="C8" s="4" t="s">
        <v>132</v>
      </c>
      <c r="D8" s="24" t="s">
        <v>133</v>
      </c>
      <c r="E8" s="4">
        <v>1</v>
      </c>
      <c r="F8" s="17">
        <f>E8/14</f>
        <v>7.1428571428571425E-2</v>
      </c>
      <c r="G8" s="68" t="s">
        <v>306</v>
      </c>
      <c r="H8" s="147" t="s">
        <v>301</v>
      </c>
    </row>
    <row r="9" spans="1:9" x14ac:dyDescent="0.3">
      <c r="A9" s="159">
        <v>5</v>
      </c>
      <c r="B9" s="34" t="s">
        <v>0</v>
      </c>
      <c r="C9" s="34" t="s">
        <v>114</v>
      </c>
      <c r="D9" s="35" t="s">
        <v>115</v>
      </c>
      <c r="E9" s="34">
        <v>13</v>
      </c>
      <c r="F9" s="36">
        <f>E9/14</f>
        <v>0.9285714285714286</v>
      </c>
      <c r="G9" s="168" t="s">
        <v>300</v>
      </c>
      <c r="H9" s="162" t="s">
        <v>301</v>
      </c>
    </row>
    <row r="10" spans="1:9" x14ac:dyDescent="0.3">
      <c r="A10" s="159"/>
      <c r="B10" t="s">
        <v>163</v>
      </c>
      <c r="C10" t="s">
        <v>114</v>
      </c>
      <c r="D10" s="25" t="s">
        <v>115</v>
      </c>
      <c r="E10">
        <v>1</v>
      </c>
      <c r="F10" s="16">
        <f>E10/3</f>
        <v>0.33333333333333331</v>
      </c>
      <c r="G10" s="168"/>
      <c r="H10" s="162"/>
    </row>
    <row r="11" spans="1:9" x14ac:dyDescent="0.3">
      <c r="A11" s="144">
        <v>6</v>
      </c>
      <c r="B11" s="56" t="s">
        <v>6</v>
      </c>
      <c r="C11" s="56" t="s">
        <v>288</v>
      </c>
      <c r="D11" s="57" t="s">
        <v>289</v>
      </c>
      <c r="E11" s="56">
        <v>1</v>
      </c>
      <c r="F11" s="58">
        <f>E11/7</f>
        <v>0.14285714285714285</v>
      </c>
      <c r="G11" s="69" t="s">
        <v>306</v>
      </c>
      <c r="H11" s="146" t="s">
        <v>307</v>
      </c>
    </row>
    <row r="12" spans="1:9" x14ac:dyDescent="0.3">
      <c r="A12" s="159">
        <v>7</v>
      </c>
      <c r="B12" s="34" t="s">
        <v>0</v>
      </c>
      <c r="C12" s="34" t="s">
        <v>150</v>
      </c>
      <c r="D12" s="35" t="s">
        <v>151</v>
      </c>
      <c r="E12" s="34">
        <v>1</v>
      </c>
      <c r="F12" s="36">
        <f>E12/13</f>
        <v>7.6923076923076927E-2</v>
      </c>
      <c r="G12" s="168" t="s">
        <v>303</v>
      </c>
      <c r="H12" s="162" t="s">
        <v>308</v>
      </c>
    </row>
    <row r="13" spans="1:9" x14ac:dyDescent="0.3">
      <c r="A13" s="159"/>
      <c r="B13" s="9" t="s">
        <v>2</v>
      </c>
      <c r="C13" s="9" t="s">
        <v>150</v>
      </c>
      <c r="D13" s="27" t="s">
        <v>151</v>
      </c>
      <c r="E13" s="9">
        <v>3</v>
      </c>
      <c r="F13" s="19">
        <f>E13/13</f>
        <v>0.23076923076923078</v>
      </c>
      <c r="G13" s="168"/>
      <c r="H13" s="162"/>
    </row>
    <row r="14" spans="1:9" x14ac:dyDescent="0.3">
      <c r="A14" s="159"/>
      <c r="B14" t="s">
        <v>3</v>
      </c>
      <c r="C14" t="s">
        <v>150</v>
      </c>
      <c r="D14" s="23" t="s">
        <v>151</v>
      </c>
      <c r="E14">
        <v>1</v>
      </c>
      <c r="F14" s="16">
        <f>E14/3</f>
        <v>0.33333333333333331</v>
      </c>
      <c r="G14" s="168"/>
      <c r="H14" s="162"/>
    </row>
    <row r="15" spans="1:9" x14ac:dyDescent="0.3">
      <c r="A15" s="159"/>
      <c r="B15" t="s">
        <v>6</v>
      </c>
      <c r="C15" t="s">
        <v>150</v>
      </c>
      <c r="D15" s="25" t="s">
        <v>151</v>
      </c>
      <c r="E15">
        <v>1</v>
      </c>
      <c r="F15" s="16">
        <f>E15/7</f>
        <v>0.14285714285714285</v>
      </c>
      <c r="G15" s="168"/>
      <c r="H15" s="162"/>
    </row>
    <row r="16" spans="1:9" x14ac:dyDescent="0.3">
      <c r="A16" s="144">
        <v>8</v>
      </c>
      <c r="B16" s="34" t="s">
        <v>234</v>
      </c>
      <c r="C16" s="34" t="s">
        <v>248</v>
      </c>
      <c r="D16" s="49" t="s">
        <v>249</v>
      </c>
      <c r="E16" s="34">
        <v>15</v>
      </c>
      <c r="F16" s="36">
        <f>E16/16</f>
        <v>0.9375</v>
      </c>
      <c r="G16" s="70" t="s">
        <v>300</v>
      </c>
      <c r="H16" s="146" t="s">
        <v>301</v>
      </c>
    </row>
    <row r="17" spans="1:9" x14ac:dyDescent="0.3">
      <c r="A17" s="144">
        <v>9</v>
      </c>
      <c r="B17" s="34" t="s">
        <v>2</v>
      </c>
      <c r="C17" s="34" t="s">
        <v>175</v>
      </c>
      <c r="D17" s="49" t="s">
        <v>176</v>
      </c>
      <c r="E17" s="34">
        <v>1</v>
      </c>
      <c r="F17" s="36">
        <f>E17/14</f>
        <v>7.1428571428571425E-2</v>
      </c>
      <c r="G17" s="70" t="s">
        <v>306</v>
      </c>
      <c r="H17" s="146" t="s">
        <v>309</v>
      </c>
    </row>
    <row r="18" spans="1:9" x14ac:dyDescent="0.3">
      <c r="A18" s="144">
        <v>10</v>
      </c>
      <c r="B18" s="34" t="s">
        <v>2</v>
      </c>
      <c r="C18" s="34" t="s">
        <v>183</v>
      </c>
      <c r="D18" s="49" t="s">
        <v>184</v>
      </c>
      <c r="E18" s="34">
        <v>2</v>
      </c>
      <c r="F18" s="36">
        <f>E18/13</f>
        <v>0.15384615384615385</v>
      </c>
      <c r="G18" s="70" t="s">
        <v>306</v>
      </c>
      <c r="H18" s="146" t="s">
        <v>301</v>
      </c>
      <c r="I18" t="s">
        <v>310</v>
      </c>
    </row>
    <row r="19" spans="1:9" x14ac:dyDescent="0.3">
      <c r="A19" s="159">
        <v>11</v>
      </c>
      <c r="B19" s="34" t="s">
        <v>0</v>
      </c>
      <c r="C19" s="34" t="s">
        <v>106</v>
      </c>
      <c r="D19" s="35" t="s">
        <v>107</v>
      </c>
      <c r="E19" s="34">
        <v>2</v>
      </c>
      <c r="F19" s="36">
        <f>E19/14</f>
        <v>0.14285714285714285</v>
      </c>
      <c r="G19" s="168" t="s">
        <v>303</v>
      </c>
      <c r="H19" s="162" t="s">
        <v>301</v>
      </c>
    </row>
    <row r="20" spans="1:9" x14ac:dyDescent="0.3">
      <c r="A20" s="159"/>
      <c r="B20" s="11" t="s">
        <v>234</v>
      </c>
      <c r="C20" s="11" t="s">
        <v>106</v>
      </c>
      <c r="D20" s="28" t="s">
        <v>107</v>
      </c>
      <c r="E20" s="11">
        <v>8</v>
      </c>
      <c r="F20" s="20">
        <f>E20/16</f>
        <v>0.5</v>
      </c>
      <c r="G20" s="168"/>
      <c r="H20" s="162"/>
    </row>
    <row r="21" spans="1:9" x14ac:dyDescent="0.3">
      <c r="A21" s="144">
        <v>12</v>
      </c>
      <c r="B21" s="96" t="s">
        <v>3</v>
      </c>
      <c r="C21" s="96" t="s">
        <v>211</v>
      </c>
      <c r="D21" s="97" t="s">
        <v>212</v>
      </c>
      <c r="E21" s="96">
        <v>3</v>
      </c>
      <c r="F21" s="98">
        <f>E21/3</f>
        <v>1</v>
      </c>
      <c r="G21" s="99" t="s">
        <v>300</v>
      </c>
      <c r="H21" s="146" t="s">
        <v>301</v>
      </c>
    </row>
    <row r="22" spans="1:9" x14ac:dyDescent="0.3">
      <c r="A22" s="144">
        <v>13</v>
      </c>
      <c r="B22" s="53" t="s">
        <v>234</v>
      </c>
      <c r="C22" s="53" t="s">
        <v>246</v>
      </c>
      <c r="D22" s="54" t="s">
        <v>247</v>
      </c>
      <c r="E22" s="53">
        <v>16</v>
      </c>
      <c r="F22" s="55">
        <f>E22/16</f>
        <v>1</v>
      </c>
      <c r="G22" s="71" t="s">
        <v>300</v>
      </c>
      <c r="H22" s="146" t="s">
        <v>301</v>
      </c>
    </row>
    <row r="23" spans="1:9" x14ac:dyDescent="0.3">
      <c r="A23" s="144">
        <v>14</v>
      </c>
      <c r="B23" s="40" t="s">
        <v>2</v>
      </c>
      <c r="C23" s="40" t="s">
        <v>191</v>
      </c>
      <c r="D23" s="41" t="s">
        <v>192</v>
      </c>
      <c r="E23" s="40">
        <v>3</v>
      </c>
      <c r="F23" s="42">
        <f>E23/13</f>
        <v>0.23076923076923078</v>
      </c>
      <c r="G23" s="72" t="s">
        <v>303</v>
      </c>
      <c r="H23" s="146" t="s">
        <v>304</v>
      </c>
    </row>
    <row r="24" spans="1:9" x14ac:dyDescent="0.3">
      <c r="A24" s="159">
        <v>15</v>
      </c>
      <c r="B24" s="46" t="s">
        <v>0</v>
      </c>
      <c r="C24" s="46" t="s">
        <v>140</v>
      </c>
      <c r="D24" s="47" t="s">
        <v>141</v>
      </c>
      <c r="E24" s="46">
        <v>11</v>
      </c>
      <c r="F24" s="48">
        <f>E24/14</f>
        <v>0.7857142857142857</v>
      </c>
      <c r="G24" s="169" t="s">
        <v>302</v>
      </c>
      <c r="H24" s="162" t="s">
        <v>304</v>
      </c>
    </row>
    <row r="25" spans="1:9" x14ac:dyDescent="0.3">
      <c r="A25" s="159"/>
      <c r="B25" s="11" t="s">
        <v>234</v>
      </c>
      <c r="C25" s="11" t="s">
        <v>255</v>
      </c>
      <c r="D25" s="28" t="s">
        <v>141</v>
      </c>
      <c r="E25" s="11">
        <v>1</v>
      </c>
      <c r="F25" s="20">
        <f>E25/16</f>
        <v>6.25E-2</v>
      </c>
      <c r="G25" s="169"/>
      <c r="H25" s="162"/>
    </row>
    <row r="26" spans="1:9" x14ac:dyDescent="0.3">
      <c r="A26" s="144">
        <v>16</v>
      </c>
      <c r="B26" s="34" t="s">
        <v>163</v>
      </c>
      <c r="C26" s="34" t="s">
        <v>172</v>
      </c>
      <c r="D26" s="49" t="s">
        <v>173</v>
      </c>
      <c r="E26" s="34">
        <v>4</v>
      </c>
      <c r="F26" s="36">
        <f>E26/4</f>
        <v>1</v>
      </c>
      <c r="G26" s="70" t="s">
        <v>300</v>
      </c>
      <c r="H26" s="146" t="s">
        <v>308</v>
      </c>
    </row>
    <row r="27" spans="1:9" x14ac:dyDescent="0.3">
      <c r="A27" s="159">
        <v>17</v>
      </c>
      <c r="B27" s="34" t="s">
        <v>234</v>
      </c>
      <c r="C27" s="34" t="s">
        <v>241</v>
      </c>
      <c r="D27" s="49" t="s">
        <v>242</v>
      </c>
      <c r="E27" s="34">
        <v>12</v>
      </c>
      <c r="F27" s="36">
        <f>E27/16</f>
        <v>0.75</v>
      </c>
      <c r="G27" s="168" t="s">
        <v>302</v>
      </c>
      <c r="H27" s="162" t="s">
        <v>301</v>
      </c>
    </row>
    <row r="28" spans="1:9" x14ac:dyDescent="0.3">
      <c r="A28" s="159"/>
      <c r="B28" t="s">
        <v>5</v>
      </c>
      <c r="C28" t="s">
        <v>241</v>
      </c>
      <c r="D28" s="25" t="s">
        <v>242</v>
      </c>
      <c r="E28">
        <v>1</v>
      </c>
      <c r="F28" s="16">
        <f>E28/4</f>
        <v>0.25</v>
      </c>
      <c r="G28" s="168"/>
      <c r="H28" s="162"/>
    </row>
    <row r="29" spans="1:9" x14ac:dyDescent="0.3">
      <c r="A29" s="159">
        <v>18</v>
      </c>
      <c r="B29" s="34" t="s">
        <v>0</v>
      </c>
      <c r="C29" s="34" t="s">
        <v>158</v>
      </c>
      <c r="D29" s="35" t="s">
        <v>159</v>
      </c>
      <c r="E29" s="34">
        <v>5</v>
      </c>
      <c r="F29" s="36">
        <f>E29/14</f>
        <v>0.35714285714285715</v>
      </c>
      <c r="G29" s="168" t="s">
        <v>303</v>
      </c>
      <c r="H29" s="162" t="s">
        <v>307</v>
      </c>
    </row>
    <row r="30" spans="1:9" x14ac:dyDescent="0.3">
      <c r="A30" s="159"/>
      <c r="B30" s="15" t="s">
        <v>6</v>
      </c>
      <c r="C30" s="15" t="s">
        <v>158</v>
      </c>
      <c r="D30" s="30" t="s">
        <v>159</v>
      </c>
      <c r="E30" s="15">
        <v>2</v>
      </c>
      <c r="F30" s="22">
        <f>E30/7</f>
        <v>0.2857142857142857</v>
      </c>
      <c r="G30" s="168"/>
      <c r="H30" s="162"/>
    </row>
    <row r="31" spans="1:9" x14ac:dyDescent="0.3">
      <c r="A31" s="144">
        <v>19</v>
      </c>
      <c r="B31" s="40" t="s">
        <v>2</v>
      </c>
      <c r="C31" s="40" t="s">
        <v>177</v>
      </c>
      <c r="D31" s="41" t="s">
        <v>178</v>
      </c>
      <c r="E31" s="40">
        <v>6</v>
      </c>
      <c r="F31" s="42">
        <f>E31/13</f>
        <v>0.46153846153846156</v>
      </c>
      <c r="G31" s="72" t="s">
        <v>303</v>
      </c>
      <c r="H31" s="146" t="s">
        <v>301</v>
      </c>
    </row>
    <row r="32" spans="1:9" x14ac:dyDescent="0.3">
      <c r="A32" s="159">
        <v>20</v>
      </c>
      <c r="B32" s="34" t="s">
        <v>2</v>
      </c>
      <c r="C32" s="34" t="s">
        <v>204</v>
      </c>
      <c r="D32" s="49" t="s">
        <v>205</v>
      </c>
      <c r="E32" s="34">
        <v>10</v>
      </c>
      <c r="F32" s="36">
        <f>E32/13</f>
        <v>0.76923076923076927</v>
      </c>
      <c r="G32" s="168" t="s">
        <v>302</v>
      </c>
      <c r="H32" s="162" t="s">
        <v>307</v>
      </c>
      <c r="I32" t="s">
        <v>311</v>
      </c>
    </row>
    <row r="33" spans="1:8" x14ac:dyDescent="0.3">
      <c r="A33" s="160"/>
      <c r="B33" t="s">
        <v>234</v>
      </c>
      <c r="C33" t="s">
        <v>204</v>
      </c>
      <c r="D33" s="25" t="s">
        <v>205</v>
      </c>
      <c r="E33">
        <v>1</v>
      </c>
      <c r="F33" s="16">
        <f>E33/16</f>
        <v>6.25E-2</v>
      </c>
      <c r="G33" s="170"/>
      <c r="H33" s="163"/>
    </row>
    <row r="34" spans="1:8" x14ac:dyDescent="0.3">
      <c r="A34" s="144">
        <v>21</v>
      </c>
      <c r="B34" s="46" t="s">
        <v>0</v>
      </c>
      <c r="C34" s="46" t="s">
        <v>152</v>
      </c>
      <c r="D34" s="47" t="s">
        <v>153</v>
      </c>
      <c r="E34" s="46">
        <v>1</v>
      </c>
      <c r="F34" s="48">
        <f>E34/14</f>
        <v>7.1428571428571425E-2</v>
      </c>
      <c r="G34" s="73" t="s">
        <v>306</v>
      </c>
      <c r="H34" s="146" t="s">
        <v>308</v>
      </c>
    </row>
    <row r="35" spans="1:8" x14ac:dyDescent="0.3">
      <c r="A35" s="144">
        <v>22</v>
      </c>
      <c r="B35" s="46" t="s">
        <v>0</v>
      </c>
      <c r="C35" s="46" t="s">
        <v>124</v>
      </c>
      <c r="D35" s="47" t="s">
        <v>125</v>
      </c>
      <c r="E35" s="46">
        <v>13</v>
      </c>
      <c r="F35" s="48">
        <f>E35/14</f>
        <v>0.9285714285714286</v>
      </c>
      <c r="G35" s="73" t="s">
        <v>300</v>
      </c>
      <c r="H35" s="146" t="s">
        <v>301</v>
      </c>
    </row>
    <row r="36" spans="1:8" x14ac:dyDescent="0.3">
      <c r="A36" s="144">
        <v>23</v>
      </c>
      <c r="B36" s="53" t="s">
        <v>234</v>
      </c>
      <c r="C36" s="53" t="s">
        <v>239</v>
      </c>
      <c r="D36" s="54" t="s">
        <v>240</v>
      </c>
      <c r="E36" s="53">
        <v>16</v>
      </c>
      <c r="F36" s="55">
        <f>E36/16</f>
        <v>1</v>
      </c>
      <c r="G36" s="71" t="s">
        <v>300</v>
      </c>
      <c r="H36" s="146" t="s">
        <v>301</v>
      </c>
    </row>
    <row r="37" spans="1:8" x14ac:dyDescent="0.3">
      <c r="A37" s="144">
        <v>24</v>
      </c>
      <c r="B37" s="40" t="s">
        <v>2</v>
      </c>
      <c r="C37" s="40" t="s">
        <v>200</v>
      </c>
      <c r="D37" s="41" t="s">
        <v>201</v>
      </c>
      <c r="E37" s="40">
        <v>1</v>
      </c>
      <c r="F37" s="42">
        <f>E37/13</f>
        <v>7.6923076923076927E-2</v>
      </c>
      <c r="G37" s="72" t="s">
        <v>306</v>
      </c>
      <c r="H37" s="146" t="s">
        <v>308</v>
      </c>
    </row>
    <row r="38" spans="1:8" x14ac:dyDescent="0.3">
      <c r="A38" s="159">
        <v>25</v>
      </c>
      <c r="B38" s="34" t="s">
        <v>0</v>
      </c>
      <c r="C38" s="34" t="s">
        <v>126</v>
      </c>
      <c r="D38" s="35" t="s">
        <v>127</v>
      </c>
      <c r="E38" s="34">
        <v>5</v>
      </c>
      <c r="F38" s="36">
        <f>E38/14</f>
        <v>0.35714285714285715</v>
      </c>
      <c r="G38" s="168" t="s">
        <v>302</v>
      </c>
      <c r="H38" s="162" t="s">
        <v>301</v>
      </c>
    </row>
    <row r="39" spans="1:8" x14ac:dyDescent="0.3">
      <c r="A39" s="160"/>
      <c r="B39" s="11" t="s">
        <v>234</v>
      </c>
      <c r="C39" s="11" t="s">
        <v>250</v>
      </c>
      <c r="D39" s="28" t="s">
        <v>127</v>
      </c>
      <c r="E39" s="11">
        <v>10</v>
      </c>
      <c r="F39" s="20">
        <f>E39/16</f>
        <v>0.625</v>
      </c>
      <c r="G39" s="171"/>
      <c r="H39" s="163"/>
    </row>
    <row r="40" spans="1:8" x14ac:dyDescent="0.3">
      <c r="A40" s="160"/>
      <c r="B40" t="s">
        <v>5</v>
      </c>
      <c r="C40" t="s">
        <v>250</v>
      </c>
      <c r="D40" s="25" t="s">
        <v>127</v>
      </c>
      <c r="E40">
        <v>2</v>
      </c>
      <c r="F40" s="16">
        <f>E40/4</f>
        <v>0.5</v>
      </c>
      <c r="G40" s="170"/>
      <c r="H40" s="163"/>
    </row>
    <row r="41" spans="1:8" x14ac:dyDescent="0.3">
      <c r="A41" s="159">
        <v>26</v>
      </c>
      <c r="B41" s="40" t="s">
        <v>2</v>
      </c>
      <c r="C41" s="40" t="s">
        <v>181</v>
      </c>
      <c r="D41" s="41" t="s">
        <v>182</v>
      </c>
      <c r="E41" s="40">
        <v>12</v>
      </c>
      <c r="F41" s="42">
        <f>E41/13</f>
        <v>0.92307692307692313</v>
      </c>
      <c r="G41" s="181" t="s">
        <v>300</v>
      </c>
      <c r="H41" s="162" t="s">
        <v>301</v>
      </c>
    </row>
    <row r="42" spans="1:8" x14ac:dyDescent="0.3">
      <c r="A42" s="160"/>
      <c r="B42" t="s">
        <v>3</v>
      </c>
      <c r="C42" t="s">
        <v>181</v>
      </c>
      <c r="D42" s="25" t="s">
        <v>182</v>
      </c>
      <c r="E42">
        <v>1</v>
      </c>
      <c r="F42" s="16">
        <f>E42/3</f>
        <v>0.33333333333333331</v>
      </c>
      <c r="G42" s="182"/>
      <c r="H42" s="164"/>
    </row>
    <row r="43" spans="1:8" x14ac:dyDescent="0.3">
      <c r="A43" s="159">
        <v>27</v>
      </c>
      <c r="B43" s="46" t="s">
        <v>0</v>
      </c>
      <c r="C43" s="46" t="s">
        <v>128</v>
      </c>
      <c r="D43" s="47" t="s">
        <v>129</v>
      </c>
      <c r="E43" s="46">
        <v>12</v>
      </c>
      <c r="F43" s="48">
        <f>E43/14</f>
        <v>0.8571428571428571</v>
      </c>
      <c r="G43" s="169" t="s">
        <v>300</v>
      </c>
      <c r="H43" s="185" t="s">
        <v>301</v>
      </c>
    </row>
    <row r="44" spans="1:8" x14ac:dyDescent="0.3">
      <c r="A44" s="161"/>
      <c r="B44" s="82" t="s">
        <v>163</v>
      </c>
      <c r="C44" s="82" t="s">
        <v>128</v>
      </c>
      <c r="D44" s="83" t="s">
        <v>129</v>
      </c>
      <c r="E44" s="82">
        <v>3</v>
      </c>
      <c r="F44" s="84">
        <f>E44/4</f>
        <v>0.75</v>
      </c>
      <c r="G44" s="172"/>
      <c r="H44" s="186"/>
    </row>
    <row r="45" spans="1:8" x14ac:dyDescent="0.3">
      <c r="A45" s="160">
        <v>28</v>
      </c>
      <c r="B45" t="s">
        <v>0</v>
      </c>
      <c r="C45" t="s">
        <v>110</v>
      </c>
      <c r="D45" s="23" t="s">
        <v>111</v>
      </c>
      <c r="E45">
        <v>3</v>
      </c>
      <c r="F45" s="16">
        <f>E45/14</f>
        <v>0.21428571428571427</v>
      </c>
      <c r="G45" s="171" t="s">
        <v>300</v>
      </c>
      <c r="H45" s="162" t="s">
        <v>301</v>
      </c>
    </row>
    <row r="46" spans="1:8" x14ac:dyDescent="0.3">
      <c r="A46" s="160"/>
      <c r="B46" t="s">
        <v>163</v>
      </c>
      <c r="C46" t="s">
        <v>110</v>
      </c>
      <c r="D46" s="25" t="s">
        <v>111</v>
      </c>
      <c r="E46">
        <v>2</v>
      </c>
      <c r="F46" s="16">
        <f>E46/4</f>
        <v>0.5</v>
      </c>
      <c r="G46" s="171"/>
      <c r="H46" s="163"/>
    </row>
    <row r="47" spans="1:8" x14ac:dyDescent="0.3">
      <c r="A47" s="160"/>
      <c r="B47" t="s">
        <v>234</v>
      </c>
      <c r="C47" t="s">
        <v>110</v>
      </c>
      <c r="D47" s="25" t="s">
        <v>111</v>
      </c>
      <c r="E47">
        <v>4</v>
      </c>
      <c r="F47" s="16">
        <f>E47/16</f>
        <v>0.25</v>
      </c>
      <c r="G47" s="171"/>
      <c r="H47" s="163"/>
    </row>
    <row r="48" spans="1:8" x14ac:dyDescent="0.3">
      <c r="A48" s="160"/>
      <c r="B48" s="12" t="s">
        <v>5</v>
      </c>
      <c r="C48" s="12" t="s">
        <v>110</v>
      </c>
      <c r="D48" s="29" t="s">
        <v>111</v>
      </c>
      <c r="E48" s="12">
        <v>2</v>
      </c>
      <c r="F48" s="21">
        <f>E48/4</f>
        <v>0.5</v>
      </c>
      <c r="G48" s="171"/>
      <c r="H48" s="163"/>
    </row>
    <row r="49" spans="1:9" x14ac:dyDescent="0.3">
      <c r="A49" s="160"/>
      <c r="B49" s="15" t="s">
        <v>6</v>
      </c>
      <c r="C49" s="15" t="s">
        <v>110</v>
      </c>
      <c r="D49" s="30" t="s">
        <v>111</v>
      </c>
      <c r="E49" s="15">
        <v>5</v>
      </c>
      <c r="F49" s="22">
        <f>E49/7</f>
        <v>0.7142857142857143</v>
      </c>
      <c r="G49" s="170"/>
      <c r="H49" s="163"/>
    </row>
    <row r="50" spans="1:9" x14ac:dyDescent="0.3">
      <c r="A50" s="159">
        <v>29</v>
      </c>
      <c r="B50" s="34" t="s">
        <v>163</v>
      </c>
      <c r="C50" s="34" t="s">
        <v>164</v>
      </c>
      <c r="D50" s="49" t="s">
        <v>165</v>
      </c>
      <c r="E50" s="34">
        <v>3</v>
      </c>
      <c r="F50" s="36">
        <f>E50/4</f>
        <v>0.75</v>
      </c>
      <c r="G50" s="168" t="s">
        <v>302</v>
      </c>
      <c r="H50" s="162" t="s">
        <v>309</v>
      </c>
    </row>
    <row r="51" spans="1:9" x14ac:dyDescent="0.3">
      <c r="A51" s="160"/>
      <c r="B51" t="s">
        <v>5</v>
      </c>
      <c r="C51" t="s">
        <v>164</v>
      </c>
      <c r="D51" s="25" t="s">
        <v>165</v>
      </c>
      <c r="E51">
        <v>1</v>
      </c>
      <c r="F51" s="16">
        <f>E51/4</f>
        <v>0.25</v>
      </c>
      <c r="G51" s="171"/>
      <c r="H51" s="163"/>
    </row>
    <row r="52" spans="1:9" x14ac:dyDescent="0.3">
      <c r="A52" s="88">
        <v>30</v>
      </c>
      <c r="B52" s="93" t="s">
        <v>3</v>
      </c>
      <c r="C52" s="93" t="s">
        <v>227</v>
      </c>
      <c r="D52" s="94" t="s">
        <v>312</v>
      </c>
      <c r="E52" s="93">
        <v>1</v>
      </c>
      <c r="F52" s="95">
        <f>E52/3</f>
        <v>0.33333333333333331</v>
      </c>
      <c r="G52" s="100" t="s">
        <v>303</v>
      </c>
      <c r="H52" s="148" t="s">
        <v>308</v>
      </c>
      <c r="I52" t="s">
        <v>313</v>
      </c>
    </row>
    <row r="53" spans="1:9" x14ac:dyDescent="0.3">
      <c r="A53" s="160">
        <v>31</v>
      </c>
      <c r="B53" s="4" t="s">
        <v>0</v>
      </c>
      <c r="C53" s="4" t="s">
        <v>108</v>
      </c>
      <c r="D53" s="24" t="s">
        <v>109</v>
      </c>
      <c r="E53" s="4">
        <v>2.5</v>
      </c>
      <c r="F53" s="17">
        <f>E53/14</f>
        <v>0.17857142857142858</v>
      </c>
      <c r="G53" s="180" t="s">
        <v>303</v>
      </c>
      <c r="H53" s="163" t="s">
        <v>301</v>
      </c>
    </row>
    <row r="54" spans="1:9" x14ac:dyDescent="0.3">
      <c r="A54" s="160"/>
      <c r="B54" s="5" t="s">
        <v>163</v>
      </c>
      <c r="C54" s="5" t="s">
        <v>108</v>
      </c>
      <c r="D54" s="26" t="s">
        <v>109</v>
      </c>
      <c r="E54" s="5">
        <v>1</v>
      </c>
      <c r="F54" s="18">
        <f>E54/4</f>
        <v>0.25</v>
      </c>
      <c r="G54" s="172"/>
      <c r="H54" s="163"/>
    </row>
    <row r="55" spans="1:9" x14ac:dyDescent="0.3">
      <c r="A55" s="144">
        <v>32</v>
      </c>
      <c r="B55" s="34" t="s">
        <v>234</v>
      </c>
      <c r="C55" s="34" t="s">
        <v>237</v>
      </c>
      <c r="D55" s="49" t="s">
        <v>238</v>
      </c>
      <c r="E55" s="34">
        <v>2</v>
      </c>
      <c r="F55" s="36">
        <f>E55/16</f>
        <v>0.125</v>
      </c>
      <c r="G55" s="70" t="s">
        <v>306</v>
      </c>
      <c r="H55" s="146" t="s">
        <v>301</v>
      </c>
    </row>
    <row r="56" spans="1:9" x14ac:dyDescent="0.3">
      <c r="A56" s="144">
        <v>33</v>
      </c>
      <c r="B56" s="34" t="s">
        <v>6</v>
      </c>
      <c r="C56" s="34" t="s">
        <v>290</v>
      </c>
      <c r="D56" s="49" t="s">
        <v>291</v>
      </c>
      <c r="E56" s="34">
        <v>1</v>
      </c>
      <c r="F56" s="36">
        <f>E56/7</f>
        <v>0.14285714285714285</v>
      </c>
      <c r="G56" s="70" t="s">
        <v>306</v>
      </c>
      <c r="H56" s="146" t="s">
        <v>314</v>
      </c>
    </row>
    <row r="57" spans="1:9" x14ac:dyDescent="0.3">
      <c r="A57" s="144">
        <v>34</v>
      </c>
      <c r="B57" s="34" t="s">
        <v>234</v>
      </c>
      <c r="C57" s="34" t="s">
        <v>244</v>
      </c>
      <c r="D57" s="49" t="s">
        <v>245</v>
      </c>
      <c r="E57" s="34">
        <v>16</v>
      </c>
      <c r="F57" s="36">
        <f>E57/16</f>
        <v>1</v>
      </c>
      <c r="G57" s="70" t="s">
        <v>300</v>
      </c>
      <c r="H57" s="146" t="s">
        <v>301</v>
      </c>
    </row>
    <row r="58" spans="1:9" x14ac:dyDescent="0.3">
      <c r="A58" s="144">
        <v>35</v>
      </c>
      <c r="B58" s="31" t="s">
        <v>163</v>
      </c>
      <c r="C58" s="31" t="s">
        <v>166</v>
      </c>
      <c r="D58" s="32" t="s">
        <v>167</v>
      </c>
      <c r="E58" s="31">
        <v>2</v>
      </c>
      <c r="F58" s="33">
        <f>E58/4</f>
        <v>0.5</v>
      </c>
      <c r="G58" s="74" t="s">
        <v>303</v>
      </c>
      <c r="H58" s="146" t="s">
        <v>301</v>
      </c>
    </row>
    <row r="59" spans="1:9" x14ac:dyDescent="0.3">
      <c r="A59" s="144">
        <v>36</v>
      </c>
      <c r="B59" s="56" t="s">
        <v>6</v>
      </c>
      <c r="C59" s="56" t="s">
        <v>287</v>
      </c>
      <c r="D59" s="57" t="s">
        <v>139</v>
      </c>
      <c r="E59" s="56">
        <v>3</v>
      </c>
      <c r="F59" s="58">
        <f>E59/7</f>
        <v>0.42857142857142855</v>
      </c>
      <c r="G59" s="69" t="s">
        <v>303</v>
      </c>
      <c r="H59" s="146" t="s">
        <v>304</v>
      </c>
    </row>
    <row r="60" spans="1:9" x14ac:dyDescent="0.3">
      <c r="A60" s="159">
        <v>37</v>
      </c>
      <c r="B60" s="46" t="s">
        <v>0</v>
      </c>
      <c r="C60" s="46" t="s">
        <v>104</v>
      </c>
      <c r="D60" s="47" t="s">
        <v>105</v>
      </c>
      <c r="E60" s="46">
        <v>2</v>
      </c>
      <c r="F60" s="48">
        <f>E60/14</f>
        <v>0.14285714285714285</v>
      </c>
      <c r="G60" s="169" t="s">
        <v>300</v>
      </c>
      <c r="H60" s="162" t="s">
        <v>309</v>
      </c>
    </row>
    <row r="61" spans="1:9" x14ac:dyDescent="0.3">
      <c r="A61" s="160"/>
      <c r="B61" s="11" t="s">
        <v>234</v>
      </c>
      <c r="C61" s="11" t="s">
        <v>104</v>
      </c>
      <c r="D61" s="28" t="s">
        <v>105</v>
      </c>
      <c r="E61" s="11">
        <v>2</v>
      </c>
      <c r="F61" s="20">
        <f>E61/16</f>
        <v>0.125</v>
      </c>
      <c r="G61" s="180"/>
      <c r="H61" s="163"/>
    </row>
    <row r="62" spans="1:9" x14ac:dyDescent="0.3">
      <c r="A62" s="161"/>
      <c r="B62" s="37" t="s">
        <v>6</v>
      </c>
      <c r="C62" s="37" t="s">
        <v>104</v>
      </c>
      <c r="D62" s="38" t="s">
        <v>105</v>
      </c>
      <c r="E62" s="37">
        <v>6</v>
      </c>
      <c r="F62" s="39">
        <f>E62/7</f>
        <v>0.8571428571428571</v>
      </c>
      <c r="G62" s="172"/>
      <c r="H62" s="164"/>
    </row>
    <row r="63" spans="1:9" x14ac:dyDescent="0.3">
      <c r="A63" s="145">
        <v>38</v>
      </c>
      <c r="B63" t="s">
        <v>5</v>
      </c>
      <c r="C63" t="s">
        <v>260</v>
      </c>
      <c r="D63" s="25" t="s">
        <v>261</v>
      </c>
      <c r="E63">
        <v>2</v>
      </c>
      <c r="F63" s="16">
        <f>E63/4</f>
        <v>0.5</v>
      </c>
      <c r="G63" s="66" t="s">
        <v>303</v>
      </c>
      <c r="H63" s="147" t="s">
        <v>301</v>
      </c>
    </row>
    <row r="64" spans="1:9" x14ac:dyDescent="0.3">
      <c r="A64" s="159">
        <v>39</v>
      </c>
      <c r="B64" s="53" t="s">
        <v>234</v>
      </c>
      <c r="C64" s="53" t="s">
        <v>221</v>
      </c>
      <c r="D64" s="54" t="s">
        <v>222</v>
      </c>
      <c r="E64" s="53">
        <v>1</v>
      </c>
      <c r="F64" s="55">
        <f>E64/16</f>
        <v>6.25E-2</v>
      </c>
      <c r="G64" s="177" t="s">
        <v>303</v>
      </c>
      <c r="H64" s="162" t="s">
        <v>308</v>
      </c>
    </row>
    <row r="65" spans="1:9" x14ac:dyDescent="0.3">
      <c r="A65" s="160"/>
      <c r="B65" s="85" t="s">
        <v>3</v>
      </c>
      <c r="C65" s="85" t="s">
        <v>221</v>
      </c>
      <c r="D65" s="86" t="s">
        <v>222</v>
      </c>
      <c r="E65" s="85">
        <v>1</v>
      </c>
      <c r="F65" s="87">
        <f>E65/3</f>
        <v>0.33333333333333331</v>
      </c>
      <c r="G65" s="178"/>
      <c r="H65" s="163"/>
    </row>
    <row r="66" spans="1:9" x14ac:dyDescent="0.3">
      <c r="A66" s="160"/>
      <c r="B66" t="s">
        <v>6</v>
      </c>
      <c r="C66" t="s">
        <v>221</v>
      </c>
      <c r="D66" s="25" t="s">
        <v>222</v>
      </c>
      <c r="E66">
        <v>1</v>
      </c>
      <c r="F66" s="16">
        <f>E66/7</f>
        <v>0.14285714285714285</v>
      </c>
      <c r="G66" s="179"/>
      <c r="H66" s="163"/>
    </row>
    <row r="67" spans="1:9" x14ac:dyDescent="0.3">
      <c r="A67" s="144">
        <v>40</v>
      </c>
      <c r="B67" s="34" t="s">
        <v>2</v>
      </c>
      <c r="C67" s="34" t="s">
        <v>197</v>
      </c>
      <c r="D67" s="49" t="s">
        <v>198</v>
      </c>
      <c r="E67" s="34">
        <v>2</v>
      </c>
      <c r="F67" s="36">
        <f>E67/13</f>
        <v>0.15384615384615385</v>
      </c>
      <c r="G67" s="70" t="s">
        <v>306</v>
      </c>
      <c r="H67" s="146" t="s">
        <v>308</v>
      </c>
    </row>
    <row r="68" spans="1:9" x14ac:dyDescent="0.3">
      <c r="A68" s="144">
        <v>41</v>
      </c>
      <c r="B68" s="34" t="s">
        <v>234</v>
      </c>
      <c r="C68" s="34" t="s">
        <v>256</v>
      </c>
      <c r="D68" s="49" t="s">
        <v>257</v>
      </c>
      <c r="E68" s="34">
        <v>1</v>
      </c>
      <c r="F68" s="36">
        <f>E68/16</f>
        <v>6.25E-2</v>
      </c>
      <c r="G68" s="70" t="s">
        <v>306</v>
      </c>
      <c r="H68" s="146" t="s">
        <v>315</v>
      </c>
    </row>
    <row r="69" spans="1:9" x14ac:dyDescent="0.3">
      <c r="A69" s="159">
        <v>42</v>
      </c>
      <c r="B69" s="46" t="s">
        <v>0</v>
      </c>
      <c r="C69" s="46" t="s">
        <v>144</v>
      </c>
      <c r="D69" s="47" t="s">
        <v>145</v>
      </c>
      <c r="E69" s="46">
        <v>1</v>
      </c>
      <c r="F69" s="48">
        <f>E69/14</f>
        <v>7.1428571428571425E-2</v>
      </c>
      <c r="G69" s="169" t="s">
        <v>303</v>
      </c>
      <c r="H69" s="162" t="s">
        <v>308</v>
      </c>
    </row>
    <row r="70" spans="1:9" x14ac:dyDescent="0.3">
      <c r="A70" s="160"/>
      <c r="B70" s="9" t="s">
        <v>2</v>
      </c>
      <c r="C70" s="9" t="s">
        <v>144</v>
      </c>
      <c r="D70" s="27" t="s">
        <v>145</v>
      </c>
      <c r="E70" s="9">
        <v>1</v>
      </c>
      <c r="F70" s="19">
        <f>E70/13</f>
        <v>7.6923076923076927E-2</v>
      </c>
      <c r="G70" s="180"/>
      <c r="H70" s="163"/>
    </row>
    <row r="71" spans="1:9" x14ac:dyDescent="0.3">
      <c r="A71" s="160"/>
      <c r="B71" t="s">
        <v>3</v>
      </c>
      <c r="C71" t="s">
        <v>144</v>
      </c>
      <c r="D71" s="25" t="s">
        <v>145</v>
      </c>
      <c r="E71">
        <v>1</v>
      </c>
      <c r="F71" s="16">
        <f>E71/3</f>
        <v>0.33333333333333331</v>
      </c>
      <c r="G71" s="180"/>
      <c r="H71" s="163"/>
    </row>
    <row r="72" spans="1:9" x14ac:dyDescent="0.3">
      <c r="A72" s="160"/>
      <c r="B72" t="s">
        <v>234</v>
      </c>
      <c r="C72" t="s">
        <v>144</v>
      </c>
      <c r="D72" s="25" t="s">
        <v>145</v>
      </c>
      <c r="E72">
        <v>2</v>
      </c>
      <c r="F72" s="16">
        <f>E72/16</f>
        <v>0.125</v>
      </c>
      <c r="G72" s="172"/>
      <c r="H72" s="163"/>
    </row>
    <row r="73" spans="1:9" x14ac:dyDescent="0.3">
      <c r="A73" s="144">
        <v>43</v>
      </c>
      <c r="B73" s="34" t="s">
        <v>3</v>
      </c>
      <c r="C73" s="34" t="s">
        <v>229</v>
      </c>
      <c r="D73" s="49" t="s">
        <v>230</v>
      </c>
      <c r="E73" s="34">
        <v>1</v>
      </c>
      <c r="F73" s="36">
        <f>E73/3</f>
        <v>0.33333333333333331</v>
      </c>
      <c r="G73" s="70" t="s">
        <v>303</v>
      </c>
      <c r="H73" s="146" t="s">
        <v>308</v>
      </c>
    </row>
    <row r="74" spans="1:9" x14ac:dyDescent="0.3">
      <c r="A74" s="144">
        <v>44</v>
      </c>
      <c r="B74" s="34" t="s">
        <v>2</v>
      </c>
      <c r="C74" s="34" t="s">
        <v>179</v>
      </c>
      <c r="D74" s="49" t="s">
        <v>180</v>
      </c>
      <c r="E74" s="34">
        <v>5</v>
      </c>
      <c r="F74" s="36">
        <f>E74/13</f>
        <v>0.38461538461538464</v>
      </c>
      <c r="G74" s="70" t="s">
        <v>303</v>
      </c>
      <c r="H74" s="146" t="s">
        <v>301</v>
      </c>
      <c r="I74" t="s">
        <v>316</v>
      </c>
    </row>
    <row r="75" spans="1:9" x14ac:dyDescent="0.3">
      <c r="A75" s="144">
        <v>45</v>
      </c>
      <c r="B75" s="34" t="s">
        <v>0</v>
      </c>
      <c r="C75" s="34" t="s">
        <v>154</v>
      </c>
      <c r="D75" s="35" t="s">
        <v>155</v>
      </c>
      <c r="E75" s="34">
        <v>8</v>
      </c>
      <c r="F75" s="36">
        <f>E75/14</f>
        <v>0.5714285714285714</v>
      </c>
      <c r="G75" s="70" t="s">
        <v>303</v>
      </c>
      <c r="H75" s="146" t="s">
        <v>308</v>
      </c>
    </row>
    <row r="76" spans="1:9" ht="28.8" x14ac:dyDescent="0.3">
      <c r="A76" s="144">
        <v>46</v>
      </c>
      <c r="B76" s="34" t="s">
        <v>2</v>
      </c>
      <c r="C76" s="34" t="s">
        <v>193</v>
      </c>
      <c r="D76" s="49" t="s">
        <v>194</v>
      </c>
      <c r="E76" s="34">
        <v>10</v>
      </c>
      <c r="F76" s="36">
        <f>E76/13</f>
        <v>0.76923076923076927</v>
      </c>
      <c r="G76" s="70" t="s">
        <v>302</v>
      </c>
      <c r="H76" s="146" t="s">
        <v>304</v>
      </c>
    </row>
    <row r="77" spans="1:9" x14ac:dyDescent="0.3">
      <c r="A77" s="159">
        <v>47</v>
      </c>
      <c r="B77" s="34" t="s">
        <v>0</v>
      </c>
      <c r="C77" s="34" t="s">
        <v>142</v>
      </c>
      <c r="D77" s="35" t="s">
        <v>143</v>
      </c>
      <c r="E77" s="34">
        <v>2</v>
      </c>
      <c r="F77" s="36">
        <f>E77/14</f>
        <v>0.14285714285714285</v>
      </c>
      <c r="G77" s="168" t="s">
        <v>306</v>
      </c>
      <c r="H77" s="162" t="s">
        <v>308</v>
      </c>
    </row>
    <row r="78" spans="1:9" x14ac:dyDescent="0.3">
      <c r="A78" s="160"/>
      <c r="B78" t="s">
        <v>2</v>
      </c>
      <c r="C78" t="s">
        <v>142</v>
      </c>
      <c r="D78" s="25" t="s">
        <v>143</v>
      </c>
      <c r="E78">
        <v>1</v>
      </c>
      <c r="F78" s="16">
        <f>E78/13</f>
        <v>7.6923076923076927E-2</v>
      </c>
      <c r="G78" s="171"/>
      <c r="H78" s="163"/>
    </row>
    <row r="79" spans="1:9" x14ac:dyDescent="0.3">
      <c r="A79" s="160"/>
      <c r="B79" s="11" t="s">
        <v>234</v>
      </c>
      <c r="C79" s="11" t="s">
        <v>142</v>
      </c>
      <c r="D79" s="28" t="s">
        <v>143</v>
      </c>
      <c r="E79" s="11">
        <v>1</v>
      </c>
      <c r="F79" s="20">
        <f>E79/16</f>
        <v>6.25E-2</v>
      </c>
      <c r="G79" s="170"/>
      <c r="H79" s="163"/>
    </row>
    <row r="80" spans="1:9" x14ac:dyDescent="0.3">
      <c r="A80" s="144">
        <v>48</v>
      </c>
      <c r="B80" s="34" t="s">
        <v>0</v>
      </c>
      <c r="C80" s="34" t="s">
        <v>146</v>
      </c>
      <c r="D80" s="35" t="s">
        <v>147</v>
      </c>
      <c r="E80" s="34">
        <v>1</v>
      </c>
      <c r="F80" s="36">
        <f>E80/14</f>
        <v>7.1428571428571425E-2</v>
      </c>
      <c r="G80" s="70" t="s">
        <v>306</v>
      </c>
      <c r="H80" s="146" t="s">
        <v>308</v>
      </c>
    </row>
    <row r="81" spans="1:9" x14ac:dyDescent="0.3">
      <c r="A81" s="159">
        <v>49</v>
      </c>
      <c r="B81" s="46" t="s">
        <v>0</v>
      </c>
      <c r="C81" s="46" t="s">
        <v>156</v>
      </c>
      <c r="D81" s="47" t="s">
        <v>157</v>
      </c>
      <c r="E81" s="46">
        <v>3</v>
      </c>
      <c r="F81" s="48">
        <f>E81/14</f>
        <v>0.21428571428571427</v>
      </c>
      <c r="G81" s="169" t="s">
        <v>303</v>
      </c>
      <c r="H81" s="162" t="s">
        <v>308</v>
      </c>
    </row>
    <row r="82" spans="1:9" x14ac:dyDescent="0.3">
      <c r="A82" s="160"/>
      <c r="B82" s="79" t="s">
        <v>3</v>
      </c>
      <c r="C82" s="79" t="s">
        <v>156</v>
      </c>
      <c r="D82" s="80" t="s">
        <v>317</v>
      </c>
      <c r="E82" s="79">
        <v>1</v>
      </c>
      <c r="F82" s="81">
        <f>E82/3</f>
        <v>0.33333333333333331</v>
      </c>
      <c r="G82" s="172"/>
      <c r="H82" s="163"/>
    </row>
    <row r="83" spans="1:9" x14ac:dyDescent="0.3">
      <c r="A83" s="144">
        <v>50</v>
      </c>
      <c r="B83" s="56" t="s">
        <v>6</v>
      </c>
      <c r="C83" s="56" t="s">
        <v>271</v>
      </c>
      <c r="D83" s="57" t="s">
        <v>272</v>
      </c>
      <c r="E83" s="56">
        <v>2</v>
      </c>
      <c r="F83" s="58">
        <f>E83/7</f>
        <v>0.2857142857142857</v>
      </c>
      <c r="G83" s="69" t="s">
        <v>303</v>
      </c>
      <c r="H83" s="146" t="s">
        <v>301</v>
      </c>
    </row>
    <row r="84" spans="1:9" ht="28.8" x14ac:dyDescent="0.3">
      <c r="A84" s="144">
        <v>51</v>
      </c>
      <c r="B84" s="34" t="s">
        <v>6</v>
      </c>
      <c r="C84" s="34" t="s">
        <v>268</v>
      </c>
      <c r="D84" s="49" t="s">
        <v>269</v>
      </c>
      <c r="E84" s="34">
        <v>4</v>
      </c>
      <c r="F84" s="36">
        <f>E84/7</f>
        <v>0.5714285714285714</v>
      </c>
      <c r="G84" s="70" t="s">
        <v>302</v>
      </c>
      <c r="H84" s="146" t="s">
        <v>301</v>
      </c>
      <c r="I84" t="s">
        <v>318</v>
      </c>
    </row>
    <row r="85" spans="1:9" ht="28.8" x14ac:dyDescent="0.3">
      <c r="A85" s="144">
        <v>52</v>
      </c>
      <c r="B85" s="34" t="s">
        <v>6</v>
      </c>
      <c r="C85" s="34" t="s">
        <v>280</v>
      </c>
      <c r="D85" s="49" t="s">
        <v>281</v>
      </c>
      <c r="E85" s="34">
        <v>5</v>
      </c>
      <c r="F85" s="36">
        <f>E85/7</f>
        <v>0.7142857142857143</v>
      </c>
      <c r="G85" s="70" t="s">
        <v>302</v>
      </c>
      <c r="H85" s="146" t="s">
        <v>301</v>
      </c>
    </row>
    <row r="86" spans="1:9" ht="28.8" x14ac:dyDescent="0.3">
      <c r="A86" s="144">
        <v>53</v>
      </c>
      <c r="B86" s="34" t="s">
        <v>6</v>
      </c>
      <c r="C86" s="34" t="s">
        <v>273</v>
      </c>
      <c r="D86" s="49" t="s">
        <v>274</v>
      </c>
      <c r="E86" s="34">
        <v>5</v>
      </c>
      <c r="F86" s="36">
        <f>E86/7</f>
        <v>0.7142857142857143</v>
      </c>
      <c r="G86" s="70" t="s">
        <v>302</v>
      </c>
      <c r="H86" s="146" t="s">
        <v>301</v>
      </c>
    </row>
    <row r="87" spans="1:9" x14ac:dyDescent="0.3">
      <c r="A87" s="159">
        <v>54</v>
      </c>
      <c r="B87" s="96" t="s">
        <v>3</v>
      </c>
      <c r="C87" s="96" t="s">
        <v>202</v>
      </c>
      <c r="D87" s="97" t="s">
        <v>203</v>
      </c>
      <c r="E87" s="96">
        <v>1</v>
      </c>
      <c r="F87" s="98">
        <f>E87/3</f>
        <v>0.33333333333333331</v>
      </c>
      <c r="G87" s="183" t="s">
        <v>303</v>
      </c>
      <c r="H87" s="162" t="s">
        <v>308</v>
      </c>
    </row>
    <row r="88" spans="1:9" x14ac:dyDescent="0.3">
      <c r="A88" s="160"/>
      <c r="B88" t="s">
        <v>2</v>
      </c>
      <c r="C88" t="s">
        <v>202</v>
      </c>
      <c r="D88" s="25" t="s">
        <v>203</v>
      </c>
      <c r="E88">
        <v>1</v>
      </c>
      <c r="F88" s="16">
        <f>E88/13</f>
        <v>7.6923076923076927E-2</v>
      </c>
      <c r="G88" s="184"/>
      <c r="H88" s="164"/>
    </row>
    <row r="89" spans="1:9" ht="28.8" x14ac:dyDescent="0.3">
      <c r="A89" s="88">
        <v>55</v>
      </c>
      <c r="B89" s="89" t="s">
        <v>0</v>
      </c>
      <c r="C89" s="89" t="s">
        <v>118</v>
      </c>
      <c r="D89" s="90" t="s">
        <v>119</v>
      </c>
      <c r="E89" s="89">
        <v>11</v>
      </c>
      <c r="F89" s="91">
        <f>E89/14</f>
        <v>0.7857142857142857</v>
      </c>
      <c r="G89" s="92" t="s">
        <v>302</v>
      </c>
      <c r="H89" s="150" t="s">
        <v>301</v>
      </c>
    </row>
    <row r="90" spans="1:9" x14ac:dyDescent="0.3">
      <c r="A90" s="145">
        <v>56</v>
      </c>
      <c r="B90" t="s">
        <v>0</v>
      </c>
      <c r="C90" t="s">
        <v>102</v>
      </c>
      <c r="D90" s="23" t="s">
        <v>103</v>
      </c>
      <c r="E90">
        <v>1</v>
      </c>
      <c r="F90" s="16">
        <f>E90/14</f>
        <v>7.1428571428571425E-2</v>
      </c>
      <c r="G90" s="66" t="s">
        <v>306</v>
      </c>
      <c r="H90" s="146" t="s">
        <v>309</v>
      </c>
    </row>
    <row r="91" spans="1:9" x14ac:dyDescent="0.3">
      <c r="A91" s="144">
        <v>57</v>
      </c>
      <c r="B91" s="40" t="s">
        <v>2</v>
      </c>
      <c r="C91" s="40" t="s">
        <v>206</v>
      </c>
      <c r="D91" s="41" t="s">
        <v>207</v>
      </c>
      <c r="E91" s="40">
        <v>11</v>
      </c>
      <c r="F91" s="42">
        <f>E91/13</f>
        <v>0.84615384615384615</v>
      </c>
      <c r="G91" s="72" t="s">
        <v>300</v>
      </c>
      <c r="H91" s="146" t="s">
        <v>307</v>
      </c>
    </row>
    <row r="92" spans="1:9" x14ac:dyDescent="0.3">
      <c r="A92" s="144">
        <v>58</v>
      </c>
      <c r="B92" s="34" t="s">
        <v>6</v>
      </c>
      <c r="C92" s="34" t="s">
        <v>275</v>
      </c>
      <c r="D92" s="49" t="s">
        <v>276</v>
      </c>
      <c r="E92" s="34">
        <v>3</v>
      </c>
      <c r="F92" s="36">
        <f>E92/7</f>
        <v>0.42857142857142855</v>
      </c>
      <c r="G92" s="70" t="s">
        <v>303</v>
      </c>
      <c r="H92" s="146" t="s">
        <v>301</v>
      </c>
    </row>
    <row r="93" spans="1:9" x14ac:dyDescent="0.3">
      <c r="A93" s="144">
        <v>59</v>
      </c>
      <c r="B93" s="40" t="s">
        <v>2</v>
      </c>
      <c r="C93" s="40" t="s">
        <v>185</v>
      </c>
      <c r="D93" s="41" t="s">
        <v>186</v>
      </c>
      <c r="E93" s="40">
        <v>13</v>
      </c>
      <c r="F93" s="42">
        <f>E93/13</f>
        <v>1</v>
      </c>
      <c r="G93" s="72" t="s">
        <v>300</v>
      </c>
      <c r="H93" s="146" t="s">
        <v>301</v>
      </c>
    </row>
    <row r="94" spans="1:9" ht="28.8" x14ac:dyDescent="0.3">
      <c r="A94" s="144">
        <v>60</v>
      </c>
      <c r="B94" s="34" t="s">
        <v>3</v>
      </c>
      <c r="C94" s="34" t="s">
        <v>209</v>
      </c>
      <c r="D94" s="49" t="s">
        <v>210</v>
      </c>
      <c r="E94" s="34">
        <v>2</v>
      </c>
      <c r="F94" s="36">
        <f>E94/3</f>
        <v>0.66666666666666663</v>
      </c>
      <c r="G94" s="70" t="s">
        <v>302</v>
      </c>
      <c r="H94" s="146" t="s">
        <v>301</v>
      </c>
      <c r="I94" t="s">
        <v>319</v>
      </c>
    </row>
    <row r="95" spans="1:9" x14ac:dyDescent="0.3">
      <c r="A95" s="159">
        <v>61</v>
      </c>
      <c r="B95" s="31" t="s">
        <v>163</v>
      </c>
      <c r="C95" s="31" t="s">
        <v>170</v>
      </c>
      <c r="D95" s="32" t="s">
        <v>171</v>
      </c>
      <c r="E95" s="31">
        <v>2</v>
      </c>
      <c r="F95" s="33">
        <f>E95/4</f>
        <v>0.5</v>
      </c>
      <c r="G95" s="167" t="s">
        <v>320</v>
      </c>
      <c r="H95" s="162" t="s">
        <v>308</v>
      </c>
    </row>
    <row r="96" spans="1:9" x14ac:dyDescent="0.3">
      <c r="A96" s="160"/>
      <c r="B96" s="15" t="s">
        <v>6</v>
      </c>
      <c r="C96" s="15" t="s">
        <v>170</v>
      </c>
      <c r="D96" s="30" t="s">
        <v>171</v>
      </c>
      <c r="E96" s="15">
        <v>2</v>
      </c>
      <c r="F96" s="22">
        <f>E96/7</f>
        <v>0.2857142857142857</v>
      </c>
      <c r="G96" s="176"/>
      <c r="H96" s="163"/>
    </row>
    <row r="97" spans="1:8" x14ac:dyDescent="0.3">
      <c r="A97" s="159">
        <v>62</v>
      </c>
      <c r="B97" s="53" t="s">
        <v>234</v>
      </c>
      <c r="C97" s="53" t="s">
        <v>243</v>
      </c>
      <c r="D97" s="54" t="s">
        <v>117</v>
      </c>
      <c r="E97" s="53">
        <v>1</v>
      </c>
      <c r="F97" s="55">
        <f>E97/16</f>
        <v>6.25E-2</v>
      </c>
      <c r="G97" s="177" t="s">
        <v>303</v>
      </c>
      <c r="H97" s="162" t="s">
        <v>301</v>
      </c>
    </row>
    <row r="98" spans="1:8" x14ac:dyDescent="0.3">
      <c r="A98" s="160"/>
      <c r="B98" s="4" t="s">
        <v>0</v>
      </c>
      <c r="C98" s="4" t="s">
        <v>116</v>
      </c>
      <c r="D98" s="24" t="s">
        <v>117</v>
      </c>
      <c r="E98" s="4">
        <v>2</v>
      </c>
      <c r="F98" s="17">
        <f>E98/14</f>
        <v>0.14285714285714285</v>
      </c>
      <c r="G98" s="178"/>
      <c r="H98" s="163"/>
    </row>
    <row r="99" spans="1:8" x14ac:dyDescent="0.3">
      <c r="A99" s="160"/>
      <c r="B99" t="s">
        <v>163</v>
      </c>
      <c r="C99" t="s">
        <v>116</v>
      </c>
      <c r="D99" s="25" t="s">
        <v>117</v>
      </c>
      <c r="E99">
        <v>1</v>
      </c>
      <c r="F99" s="16">
        <f>E99/4</f>
        <v>0.25</v>
      </c>
      <c r="G99" s="179"/>
      <c r="H99" s="163"/>
    </row>
    <row r="100" spans="1:8" x14ac:dyDescent="0.3">
      <c r="A100" s="144">
        <v>63</v>
      </c>
      <c r="B100" s="46" t="s">
        <v>0</v>
      </c>
      <c r="C100" s="46" t="s">
        <v>148</v>
      </c>
      <c r="D100" s="47" t="s">
        <v>149</v>
      </c>
      <c r="E100" s="46">
        <v>1</v>
      </c>
      <c r="F100" s="48">
        <f>E100/14</f>
        <v>7.1428571428571425E-2</v>
      </c>
      <c r="G100" s="73" t="s">
        <v>306</v>
      </c>
      <c r="H100" s="146" t="s">
        <v>308</v>
      </c>
    </row>
    <row r="101" spans="1:8" x14ac:dyDescent="0.3">
      <c r="A101" s="144">
        <v>64</v>
      </c>
      <c r="B101" s="96" t="s">
        <v>3</v>
      </c>
      <c r="C101" s="96" t="s">
        <v>215</v>
      </c>
      <c r="D101" s="97" t="s">
        <v>216</v>
      </c>
      <c r="E101" s="96">
        <v>3</v>
      </c>
      <c r="F101" s="98">
        <f>E101/3</f>
        <v>1</v>
      </c>
      <c r="G101" s="99" t="s">
        <v>300</v>
      </c>
      <c r="H101" s="146" t="s">
        <v>301</v>
      </c>
    </row>
    <row r="102" spans="1:8" x14ac:dyDescent="0.3">
      <c r="A102" s="159">
        <v>65</v>
      </c>
      <c r="B102" s="46" t="s">
        <v>0</v>
      </c>
      <c r="C102" s="46" t="s">
        <v>120</v>
      </c>
      <c r="D102" s="47" t="s">
        <v>121</v>
      </c>
      <c r="E102" s="46">
        <v>12</v>
      </c>
      <c r="F102" s="48">
        <f>E102/14</f>
        <v>0.8571428571428571</v>
      </c>
      <c r="G102" s="169" t="s">
        <v>300</v>
      </c>
      <c r="H102" s="162" t="s">
        <v>301</v>
      </c>
    </row>
    <row r="103" spans="1:8" x14ac:dyDescent="0.3">
      <c r="A103" s="160"/>
      <c r="B103" s="5" t="s">
        <v>163</v>
      </c>
      <c r="C103" s="5" t="s">
        <v>120</v>
      </c>
      <c r="D103" s="26" t="s">
        <v>121</v>
      </c>
      <c r="E103" s="5">
        <v>1</v>
      </c>
      <c r="F103" s="18">
        <f>E103/4</f>
        <v>0.25</v>
      </c>
      <c r="G103" s="180"/>
      <c r="H103" s="163"/>
    </row>
    <row r="104" spans="1:8" x14ac:dyDescent="0.3">
      <c r="A104" s="160"/>
      <c r="B104" s="11" t="s">
        <v>234</v>
      </c>
      <c r="C104" s="11" t="s">
        <v>120</v>
      </c>
      <c r="D104" s="28" t="s">
        <v>121</v>
      </c>
      <c r="E104" s="11">
        <v>6</v>
      </c>
      <c r="F104" s="20">
        <f>E104/16</f>
        <v>0.375</v>
      </c>
      <c r="G104" s="172"/>
      <c r="H104" s="163"/>
    </row>
    <row r="105" spans="1:8" x14ac:dyDescent="0.3">
      <c r="A105" s="159">
        <v>66</v>
      </c>
      <c r="B105" s="34" t="s">
        <v>0</v>
      </c>
      <c r="C105" s="34" t="s">
        <v>122</v>
      </c>
      <c r="D105" s="35" t="s">
        <v>123</v>
      </c>
      <c r="E105" s="34">
        <v>10</v>
      </c>
      <c r="F105" s="36">
        <f>E105/14</f>
        <v>0.7142857142857143</v>
      </c>
      <c r="G105" s="168" t="s">
        <v>300</v>
      </c>
      <c r="H105" s="162" t="s">
        <v>301</v>
      </c>
    </row>
    <row r="106" spans="1:8" x14ac:dyDescent="0.3">
      <c r="A106" s="160"/>
      <c r="B106" t="s">
        <v>163</v>
      </c>
      <c r="C106" t="s">
        <v>122</v>
      </c>
      <c r="D106" s="25" t="s">
        <v>123</v>
      </c>
      <c r="E106">
        <v>1</v>
      </c>
      <c r="F106" s="16">
        <f>E106/4</f>
        <v>0.25</v>
      </c>
      <c r="G106" s="171"/>
      <c r="H106" s="163"/>
    </row>
    <row r="107" spans="1:8" x14ac:dyDescent="0.3">
      <c r="A107" s="160"/>
      <c r="B107" s="9" t="s">
        <v>2</v>
      </c>
      <c r="C107" s="9" t="s">
        <v>122</v>
      </c>
      <c r="D107" s="27" t="s">
        <v>123</v>
      </c>
      <c r="E107" s="9">
        <v>12</v>
      </c>
      <c r="F107" s="19">
        <f>E107/13</f>
        <v>0.92307692307692313</v>
      </c>
      <c r="G107" s="171"/>
      <c r="H107" s="163"/>
    </row>
    <row r="108" spans="1:8" x14ac:dyDescent="0.3">
      <c r="A108" s="160"/>
      <c r="B108" t="s">
        <v>234</v>
      </c>
      <c r="C108" t="s">
        <v>122</v>
      </c>
      <c r="D108" s="25" t="s">
        <v>123</v>
      </c>
      <c r="E108">
        <v>2</v>
      </c>
      <c r="F108" s="16">
        <f>E108/16</f>
        <v>0.125</v>
      </c>
      <c r="G108" s="170"/>
      <c r="H108" s="163"/>
    </row>
    <row r="109" spans="1:8" x14ac:dyDescent="0.3">
      <c r="A109" s="144">
        <v>67</v>
      </c>
      <c r="B109" s="56" t="s">
        <v>6</v>
      </c>
      <c r="C109" s="56" t="s">
        <v>278</v>
      </c>
      <c r="D109" s="57" t="s">
        <v>279</v>
      </c>
      <c r="E109" s="56">
        <v>7</v>
      </c>
      <c r="F109" s="58">
        <f>E109/7</f>
        <v>1</v>
      </c>
      <c r="G109" s="69" t="s">
        <v>300</v>
      </c>
      <c r="H109" s="146" t="s">
        <v>301</v>
      </c>
    </row>
    <row r="110" spans="1:8" x14ac:dyDescent="0.3">
      <c r="A110" s="144">
        <v>68</v>
      </c>
      <c r="B110" s="34" t="s">
        <v>2</v>
      </c>
      <c r="C110" s="34" t="s">
        <v>189</v>
      </c>
      <c r="D110" s="49" t="s">
        <v>190</v>
      </c>
      <c r="E110" s="34">
        <v>13</v>
      </c>
      <c r="F110" s="36">
        <f>E110/13</f>
        <v>1</v>
      </c>
      <c r="G110" s="70" t="s">
        <v>300</v>
      </c>
      <c r="H110" s="146" t="s">
        <v>301</v>
      </c>
    </row>
    <row r="111" spans="1:8" x14ac:dyDescent="0.3">
      <c r="A111" s="159">
        <v>69</v>
      </c>
      <c r="B111" s="46" t="s">
        <v>0</v>
      </c>
      <c r="C111" s="46" t="s">
        <v>160</v>
      </c>
      <c r="D111" s="47" t="s">
        <v>161</v>
      </c>
      <c r="E111" s="46">
        <v>6</v>
      </c>
      <c r="F111" s="48">
        <f>E111/14</f>
        <v>0.42857142857142855</v>
      </c>
      <c r="G111" s="169" t="s">
        <v>300</v>
      </c>
      <c r="H111" s="162" t="s">
        <v>307</v>
      </c>
    </row>
    <row r="112" spans="1:8" x14ac:dyDescent="0.3">
      <c r="A112" s="160"/>
      <c r="B112" s="79" t="s">
        <v>3</v>
      </c>
      <c r="C112" s="79" t="s">
        <v>160</v>
      </c>
      <c r="D112" s="80" t="s">
        <v>161</v>
      </c>
      <c r="E112" s="79">
        <v>3</v>
      </c>
      <c r="F112" s="81">
        <f>E112/3</f>
        <v>1</v>
      </c>
      <c r="G112" s="180"/>
      <c r="H112" s="163"/>
    </row>
    <row r="113" spans="1:9" x14ac:dyDescent="0.3">
      <c r="A113" s="160"/>
      <c r="B113" s="11" t="s">
        <v>234</v>
      </c>
      <c r="C113" s="11" t="s">
        <v>160</v>
      </c>
      <c r="D113" s="28" t="s">
        <v>258</v>
      </c>
      <c r="E113" s="11">
        <v>1</v>
      </c>
      <c r="F113" s="20">
        <f>E113/16</f>
        <v>6.25E-2</v>
      </c>
      <c r="G113" s="180"/>
      <c r="H113" s="163"/>
    </row>
    <row r="114" spans="1:9" x14ac:dyDescent="0.3">
      <c r="A114" s="160"/>
      <c r="B114" t="s">
        <v>6</v>
      </c>
      <c r="C114" t="s">
        <v>160</v>
      </c>
      <c r="D114" s="25" t="s">
        <v>258</v>
      </c>
      <c r="E114">
        <v>2</v>
      </c>
      <c r="F114" s="16">
        <f>E114/7</f>
        <v>0.2857142857142857</v>
      </c>
      <c r="G114" s="172"/>
      <c r="H114" s="163"/>
    </row>
    <row r="115" spans="1:9" x14ac:dyDescent="0.3">
      <c r="A115" s="144">
        <v>70</v>
      </c>
      <c r="B115" s="96" t="s">
        <v>3</v>
      </c>
      <c r="C115" s="96" t="s">
        <v>223</v>
      </c>
      <c r="D115" s="97" t="s">
        <v>224</v>
      </c>
      <c r="E115" s="96">
        <v>1</v>
      </c>
      <c r="F115" s="98">
        <f>E115/3</f>
        <v>0.33333333333333331</v>
      </c>
      <c r="G115" s="99" t="s">
        <v>303</v>
      </c>
      <c r="H115" s="146" t="s">
        <v>308</v>
      </c>
    </row>
    <row r="116" spans="1:9" x14ac:dyDescent="0.3">
      <c r="A116" s="144">
        <v>71</v>
      </c>
      <c r="B116" s="96" t="s">
        <v>3</v>
      </c>
      <c r="C116" s="96" t="s">
        <v>321</v>
      </c>
      <c r="D116" s="97" t="s">
        <v>214</v>
      </c>
      <c r="E116" s="96">
        <v>2</v>
      </c>
      <c r="F116" s="98">
        <f>E116/3</f>
        <v>0.66666666666666663</v>
      </c>
      <c r="G116" s="99" t="s">
        <v>300</v>
      </c>
      <c r="H116" s="146" t="s">
        <v>301</v>
      </c>
    </row>
    <row r="117" spans="1:9" x14ac:dyDescent="0.3">
      <c r="A117" s="144">
        <v>72</v>
      </c>
      <c r="B117" s="60" t="s">
        <v>5</v>
      </c>
      <c r="C117" s="60" t="s">
        <v>265</v>
      </c>
      <c r="D117" s="61" t="s">
        <v>266</v>
      </c>
      <c r="E117" s="60">
        <v>1</v>
      </c>
      <c r="F117" s="62">
        <f>E117/4</f>
        <v>0.25</v>
      </c>
      <c r="G117" s="101" t="s">
        <v>303</v>
      </c>
      <c r="H117" s="146" t="s">
        <v>301</v>
      </c>
    </row>
    <row r="118" spans="1:9" x14ac:dyDescent="0.3">
      <c r="A118" s="144">
        <v>73</v>
      </c>
      <c r="B118" s="34" t="s">
        <v>234</v>
      </c>
      <c r="C118" s="34" t="s">
        <v>235</v>
      </c>
      <c r="D118" s="49" t="s">
        <v>236</v>
      </c>
      <c r="E118" s="34">
        <v>1</v>
      </c>
      <c r="F118" s="36">
        <f>E118/16</f>
        <v>6.25E-2</v>
      </c>
      <c r="G118" s="70" t="s">
        <v>306</v>
      </c>
      <c r="H118" s="146" t="s">
        <v>309</v>
      </c>
    </row>
    <row r="119" spans="1:9" x14ac:dyDescent="0.3">
      <c r="A119" s="144">
        <v>74</v>
      </c>
      <c r="B119" s="46" t="s">
        <v>0</v>
      </c>
      <c r="C119" s="46" t="s">
        <v>112</v>
      </c>
      <c r="D119" s="47" t="s">
        <v>113</v>
      </c>
      <c r="E119" s="46">
        <v>2.5</v>
      </c>
      <c r="F119" s="48">
        <f>E119/14</f>
        <v>0.17857142857142858</v>
      </c>
      <c r="G119" s="73" t="s">
        <v>306</v>
      </c>
      <c r="H119" s="146" t="s">
        <v>301</v>
      </c>
    </row>
    <row r="120" spans="1:9" x14ac:dyDescent="0.3">
      <c r="A120" s="144">
        <v>75</v>
      </c>
      <c r="B120" s="34" t="s">
        <v>0</v>
      </c>
      <c r="C120" s="34" t="s">
        <v>134</v>
      </c>
      <c r="D120" s="35" t="s">
        <v>135</v>
      </c>
      <c r="E120" s="34">
        <v>2</v>
      </c>
      <c r="F120" s="36">
        <f>E120/14</f>
        <v>0.14285714285714285</v>
      </c>
      <c r="G120" s="70" t="s">
        <v>306</v>
      </c>
      <c r="H120" s="146" t="s">
        <v>301</v>
      </c>
    </row>
    <row r="121" spans="1:9" x14ac:dyDescent="0.3">
      <c r="A121" s="159">
        <v>76</v>
      </c>
      <c r="B121" s="34" t="s">
        <v>234</v>
      </c>
      <c r="C121" s="34" t="s">
        <v>253</v>
      </c>
      <c r="D121" s="49" t="s">
        <v>254</v>
      </c>
      <c r="E121" s="34">
        <v>2</v>
      </c>
      <c r="F121" s="36">
        <f>E121/15</f>
        <v>0.13333333333333333</v>
      </c>
      <c r="G121" s="168" t="s">
        <v>306</v>
      </c>
      <c r="H121" s="162" t="s">
        <v>304</v>
      </c>
    </row>
    <row r="122" spans="1:9" x14ac:dyDescent="0.3">
      <c r="A122" s="160"/>
      <c r="B122" s="4" t="s">
        <v>0</v>
      </c>
      <c r="C122" s="4" t="s">
        <v>136</v>
      </c>
      <c r="D122" s="24" t="s">
        <v>137</v>
      </c>
      <c r="E122" s="4">
        <v>1</v>
      </c>
      <c r="F122" s="17">
        <f>E122/14</f>
        <v>7.1428571428571425E-2</v>
      </c>
      <c r="G122" s="170"/>
      <c r="H122" s="163"/>
    </row>
    <row r="123" spans="1:9" ht="28.8" x14ac:dyDescent="0.3">
      <c r="A123" s="144">
        <v>77</v>
      </c>
      <c r="B123" s="34" t="s">
        <v>3</v>
      </c>
      <c r="C123" s="34" t="s">
        <v>217</v>
      </c>
      <c r="D123" s="49" t="s">
        <v>218</v>
      </c>
      <c r="E123" s="34">
        <v>1</v>
      </c>
      <c r="F123" s="36">
        <f>E123/3</f>
        <v>0.33333333333333331</v>
      </c>
      <c r="G123" s="70" t="s">
        <v>320</v>
      </c>
      <c r="H123" s="146" t="s">
        <v>304</v>
      </c>
      <c r="I123" t="s">
        <v>322</v>
      </c>
    </row>
    <row r="124" spans="1:9" x14ac:dyDescent="0.3">
      <c r="A124" s="144">
        <v>78</v>
      </c>
      <c r="B124" s="34" t="s">
        <v>2</v>
      </c>
      <c r="C124" s="34" t="s">
        <v>187</v>
      </c>
      <c r="D124" s="49" t="s">
        <v>188</v>
      </c>
      <c r="E124" s="34">
        <v>12</v>
      </c>
      <c r="F124" s="36">
        <f>E124/13</f>
        <v>0.92307692307692313</v>
      </c>
      <c r="G124" s="70" t="s">
        <v>300</v>
      </c>
      <c r="H124" s="146" t="s">
        <v>301</v>
      </c>
    </row>
    <row r="125" spans="1:9" x14ac:dyDescent="0.3">
      <c r="A125" s="144">
        <v>79</v>
      </c>
      <c r="B125" s="34" t="s">
        <v>6</v>
      </c>
      <c r="C125" s="34" t="s">
        <v>284</v>
      </c>
      <c r="D125" s="49" t="s">
        <v>285</v>
      </c>
      <c r="E125" s="34">
        <v>1</v>
      </c>
      <c r="F125" s="36">
        <f>E125/7</f>
        <v>0.14285714285714285</v>
      </c>
      <c r="G125" s="70" t="s">
        <v>306</v>
      </c>
      <c r="H125" s="146" t="s">
        <v>304</v>
      </c>
    </row>
    <row r="126" spans="1:9" x14ac:dyDescent="0.3">
      <c r="A126" s="144">
        <v>80</v>
      </c>
      <c r="B126" s="53" t="s">
        <v>234</v>
      </c>
      <c r="C126" s="53" t="s">
        <v>251</v>
      </c>
      <c r="D126" s="54" t="s">
        <v>252</v>
      </c>
      <c r="E126" s="53">
        <v>4</v>
      </c>
      <c r="F126" s="55">
        <f>E126/16</f>
        <v>0.25</v>
      </c>
      <c r="G126" s="71" t="s">
        <v>306</v>
      </c>
      <c r="H126" s="146" t="s">
        <v>301</v>
      </c>
    </row>
    <row r="127" spans="1:9" x14ac:dyDescent="0.3">
      <c r="A127" s="144">
        <v>81</v>
      </c>
      <c r="B127" s="56" t="s">
        <v>6</v>
      </c>
      <c r="C127" s="56" t="s">
        <v>282</v>
      </c>
      <c r="D127" s="57" t="s">
        <v>283</v>
      </c>
      <c r="E127" s="56">
        <v>3</v>
      </c>
      <c r="F127" s="58">
        <f>E127/7</f>
        <v>0.42857142857142855</v>
      </c>
      <c r="G127" s="69" t="s">
        <v>303</v>
      </c>
      <c r="H127" s="146" t="s">
        <v>304</v>
      </c>
    </row>
    <row r="128" spans="1:9" ht="28.8" x14ac:dyDescent="0.3">
      <c r="A128" s="144">
        <v>82</v>
      </c>
      <c r="B128" s="96" t="s">
        <v>3</v>
      </c>
      <c r="C128" s="96" t="s">
        <v>219</v>
      </c>
      <c r="D128" s="97" t="s">
        <v>220</v>
      </c>
      <c r="E128" s="96">
        <v>1</v>
      </c>
      <c r="F128" s="98">
        <f>E128/3</f>
        <v>0.33333333333333331</v>
      </c>
      <c r="G128" s="99" t="s">
        <v>320</v>
      </c>
      <c r="H128" s="146" t="s">
        <v>304</v>
      </c>
      <c r="I128" t="s">
        <v>322</v>
      </c>
    </row>
    <row r="129" spans="1:10" ht="28.8" x14ac:dyDescent="0.3">
      <c r="A129" s="144">
        <v>83</v>
      </c>
      <c r="B129" s="96" t="s">
        <v>3</v>
      </c>
      <c r="C129" s="96" t="s">
        <v>231</v>
      </c>
      <c r="D129" s="97" t="s">
        <v>232</v>
      </c>
      <c r="E129" s="96">
        <v>1</v>
      </c>
      <c r="F129" s="98">
        <f>E129/3</f>
        <v>0.33333333333333331</v>
      </c>
      <c r="G129" s="99" t="s">
        <v>320</v>
      </c>
      <c r="H129" s="146" t="s">
        <v>308</v>
      </c>
    </row>
    <row r="130" spans="1:10" ht="28.8" x14ac:dyDescent="0.3">
      <c r="A130" s="144">
        <v>84</v>
      </c>
      <c r="B130" s="34" t="s">
        <v>3</v>
      </c>
      <c r="C130" s="34" t="s">
        <v>225</v>
      </c>
      <c r="D130" s="49" t="s">
        <v>226</v>
      </c>
      <c r="E130" s="34">
        <v>1</v>
      </c>
      <c r="F130" s="36">
        <f>E130/3</f>
        <v>0.33333333333333331</v>
      </c>
      <c r="G130" s="70" t="s">
        <v>320</v>
      </c>
      <c r="H130" s="146" t="s">
        <v>308</v>
      </c>
    </row>
    <row r="131" spans="1:10" x14ac:dyDescent="0.3">
      <c r="A131" s="144">
        <v>85</v>
      </c>
      <c r="B131" s="34" t="s">
        <v>0</v>
      </c>
      <c r="C131" s="34" t="s">
        <v>138</v>
      </c>
      <c r="D131" s="35" t="s">
        <v>139</v>
      </c>
      <c r="E131" s="34">
        <v>2</v>
      </c>
      <c r="F131" s="36">
        <f>E131/14</f>
        <v>0.14285714285714285</v>
      </c>
      <c r="G131" s="70" t="s">
        <v>306</v>
      </c>
      <c r="H131" s="146" t="s">
        <v>304</v>
      </c>
    </row>
    <row r="132" spans="1:10" x14ac:dyDescent="0.3">
      <c r="A132" s="159">
        <v>86</v>
      </c>
      <c r="B132" s="60" t="s">
        <v>5</v>
      </c>
      <c r="C132" s="60" t="s">
        <v>263</v>
      </c>
      <c r="D132" s="61" t="s">
        <v>264</v>
      </c>
      <c r="E132" s="60">
        <v>2</v>
      </c>
      <c r="F132" s="62">
        <f>E132/4</f>
        <v>0.5</v>
      </c>
      <c r="G132" s="173" t="s">
        <v>300</v>
      </c>
      <c r="H132" s="165" t="s">
        <v>301</v>
      </c>
    </row>
    <row r="133" spans="1:10" x14ac:dyDescent="0.3">
      <c r="A133" s="161"/>
      <c r="B133" s="50" t="s">
        <v>6</v>
      </c>
      <c r="C133" s="50" t="s">
        <v>263</v>
      </c>
      <c r="D133" s="51" t="s">
        <v>264</v>
      </c>
      <c r="E133" s="50">
        <v>7</v>
      </c>
      <c r="F133" s="52">
        <f>E133/7</f>
        <v>1</v>
      </c>
      <c r="G133" s="174"/>
      <c r="H133" s="166"/>
    </row>
    <row r="134" spans="1:10" x14ac:dyDescent="0.3">
      <c r="G134" s="75" t="s">
        <v>323</v>
      </c>
      <c r="H134" s="76">
        <f>COUNTIF(H2:H133,"Tenrec")</f>
        <v>5</v>
      </c>
      <c r="J134" t="s">
        <v>324</v>
      </c>
    </row>
    <row r="135" spans="1:10" x14ac:dyDescent="0.3">
      <c r="G135" s="75" t="s">
        <v>325</v>
      </c>
      <c r="H135" s="76">
        <f>COUNTIF(H2:H133,"Lemur")</f>
        <v>44</v>
      </c>
    </row>
    <row r="136" spans="1:10" x14ac:dyDescent="0.3">
      <c r="G136" s="75" t="s">
        <v>326</v>
      </c>
      <c r="H136" s="76">
        <f>COUNTIF(H2:H133,"Rodent")</f>
        <v>11</v>
      </c>
    </row>
    <row r="137" spans="1:10" x14ac:dyDescent="0.3">
      <c r="G137" s="75" t="s">
        <v>327</v>
      </c>
      <c r="H137" s="76">
        <f>COUNTIF(H2:H133,"Shrew")</f>
        <v>1</v>
      </c>
    </row>
    <row r="138" spans="1:10" x14ac:dyDescent="0.3">
      <c r="G138" s="75" t="s">
        <v>328</v>
      </c>
      <c r="H138" s="76">
        <f>COUNTIF(H2:H133,"bat")</f>
        <v>19</v>
      </c>
    </row>
    <row r="139" spans="1:10" x14ac:dyDescent="0.3">
      <c r="G139" s="75" t="s">
        <v>329</v>
      </c>
      <c r="H139" s="76">
        <f>COUNTIF(H2:H133,"carnivore")</f>
        <v>5</v>
      </c>
    </row>
    <row r="140" spans="1:10" x14ac:dyDescent="0.3">
      <c r="G140" s="75" t="s">
        <v>330</v>
      </c>
      <c r="H140" s="76">
        <f>COUNTIF(H2:H133,"cetacean")</f>
        <v>1</v>
      </c>
    </row>
    <row r="141" spans="1:10" x14ac:dyDescent="0.3">
      <c r="G141" s="75" t="s">
        <v>92</v>
      </c>
      <c r="H141" s="76">
        <f>SUM(H134:H140)</f>
        <v>86</v>
      </c>
    </row>
    <row r="143" spans="1:10" x14ac:dyDescent="0.3">
      <c r="F143" s="77"/>
      <c r="G143" s="149" t="s">
        <v>300</v>
      </c>
      <c r="H143" s="65">
        <f>COUNTIF(G2:G133,"Expected")</f>
        <v>24</v>
      </c>
      <c r="I143" t="s">
        <v>331</v>
      </c>
    </row>
    <row r="144" spans="1:10" x14ac:dyDescent="0.3">
      <c r="F144" s="175" t="s">
        <v>302</v>
      </c>
      <c r="G144" s="175"/>
      <c r="H144" s="65">
        <f>COUNTIF(G2:G132,"Very good chances")</f>
        <v>12</v>
      </c>
      <c r="I144" t="s">
        <v>332</v>
      </c>
    </row>
    <row r="145" spans="6:9" x14ac:dyDescent="0.3">
      <c r="F145" s="175" t="s">
        <v>320</v>
      </c>
      <c r="G145" s="175"/>
      <c r="H145" s="65">
        <f>COUNTIF(G2:G133,"Good possibility")</f>
        <v>5</v>
      </c>
      <c r="I145" t="s">
        <v>333</v>
      </c>
    </row>
    <row r="146" spans="6:9" x14ac:dyDescent="0.3">
      <c r="F146" s="77"/>
      <c r="G146" s="149" t="s">
        <v>303</v>
      </c>
      <c r="H146" s="65">
        <f>COUNTIF(G2:G133,"Maybe")</f>
        <v>24</v>
      </c>
      <c r="I146" t="s">
        <v>334</v>
      </c>
    </row>
    <row r="147" spans="6:9" x14ac:dyDescent="0.3">
      <c r="F147" s="77"/>
      <c r="G147" s="149" t="s">
        <v>306</v>
      </c>
      <c r="H147" s="65">
        <f>COUNTIF(G2:G133,"Unlikely")</f>
        <v>21</v>
      </c>
      <c r="I147" t="s">
        <v>335</v>
      </c>
    </row>
    <row r="148" spans="6:9" x14ac:dyDescent="0.3">
      <c r="G148" s="59" t="s">
        <v>336</v>
      </c>
      <c r="H148" s="65">
        <v>0</v>
      </c>
      <c r="I148" t="s">
        <v>337</v>
      </c>
    </row>
    <row r="150" spans="6:9" x14ac:dyDescent="0.3">
      <c r="G150" s="66" t="s">
        <v>338</v>
      </c>
      <c r="H150" s="65">
        <f>24+12+3+14+9+2</f>
        <v>64</v>
      </c>
    </row>
    <row r="151" spans="6:9" x14ac:dyDescent="0.3">
      <c r="G151" s="66" t="s">
        <v>339</v>
      </c>
      <c r="H151" s="65">
        <f>23+10+2+9+2</f>
        <v>46</v>
      </c>
    </row>
    <row r="152" spans="6:9" x14ac:dyDescent="0.3">
      <c r="G152" s="66" t="s">
        <v>340</v>
      </c>
      <c r="H152" s="65" t="s">
        <v>341</v>
      </c>
      <c r="I152" t="s">
        <v>342</v>
      </c>
    </row>
  </sheetData>
  <sortState xmlns:xlrd2="http://schemas.microsoft.com/office/spreadsheetml/2017/richdata2" ref="B2:G150">
    <sortCondition ref="C2:C150"/>
  </sortState>
  <mergeCells count="86">
    <mergeCell ref="A41:A42"/>
    <mergeCell ref="H41:H42"/>
    <mergeCell ref="G41:G42"/>
    <mergeCell ref="A87:A88"/>
    <mergeCell ref="G87:G88"/>
    <mergeCell ref="H87:H88"/>
    <mergeCell ref="G81:G82"/>
    <mergeCell ref="G50:G51"/>
    <mergeCell ref="G53:G54"/>
    <mergeCell ref="G60:G62"/>
    <mergeCell ref="G64:G66"/>
    <mergeCell ref="G69:G72"/>
    <mergeCell ref="G77:G79"/>
    <mergeCell ref="H69:H72"/>
    <mergeCell ref="H43:H44"/>
    <mergeCell ref="H45:H49"/>
    <mergeCell ref="G132:G133"/>
    <mergeCell ref="F145:G145"/>
    <mergeCell ref="F144:G144"/>
    <mergeCell ref="G95:G96"/>
    <mergeCell ref="G97:G99"/>
    <mergeCell ref="G102:G104"/>
    <mergeCell ref="G105:G108"/>
    <mergeCell ref="G111:G114"/>
    <mergeCell ref="G121:G122"/>
    <mergeCell ref="G29:G30"/>
    <mergeCell ref="G32:G33"/>
    <mergeCell ref="G38:G40"/>
    <mergeCell ref="G43:G44"/>
    <mergeCell ref="G45:G49"/>
    <mergeCell ref="H111:H114"/>
    <mergeCell ref="H121:H122"/>
    <mergeCell ref="H132:H133"/>
    <mergeCell ref="G2:G3"/>
    <mergeCell ref="G4:G6"/>
    <mergeCell ref="G9:G10"/>
    <mergeCell ref="G12:G15"/>
    <mergeCell ref="G19:G20"/>
    <mergeCell ref="G24:G25"/>
    <mergeCell ref="G27:G28"/>
    <mergeCell ref="H77:H79"/>
    <mergeCell ref="H81:H82"/>
    <mergeCell ref="H95:H96"/>
    <mergeCell ref="H97:H99"/>
    <mergeCell ref="H102:H104"/>
    <mergeCell ref="H105:H108"/>
    <mergeCell ref="H24:H25"/>
    <mergeCell ref="H27:H28"/>
    <mergeCell ref="H29:H30"/>
    <mergeCell ref="H32:H33"/>
    <mergeCell ref="H38:H40"/>
    <mergeCell ref="H50:H51"/>
    <mergeCell ref="H53:H54"/>
    <mergeCell ref="H60:H62"/>
    <mergeCell ref="H64:H66"/>
    <mergeCell ref="A105:A108"/>
    <mergeCell ref="A50:A51"/>
    <mergeCell ref="A53:A54"/>
    <mergeCell ref="A60:A62"/>
    <mergeCell ref="A64:A66"/>
    <mergeCell ref="A111:A114"/>
    <mergeCell ref="A121:A122"/>
    <mergeCell ref="A132:A133"/>
    <mergeCell ref="H2:H3"/>
    <mergeCell ref="H4:H6"/>
    <mergeCell ref="H9:H10"/>
    <mergeCell ref="H12:H15"/>
    <mergeCell ref="H19:H20"/>
    <mergeCell ref="A69:A72"/>
    <mergeCell ref="A77:A79"/>
    <mergeCell ref="A81:A82"/>
    <mergeCell ref="A95:A96"/>
    <mergeCell ref="A97:A99"/>
    <mergeCell ref="A102:A104"/>
    <mergeCell ref="A43:A44"/>
    <mergeCell ref="A45:A49"/>
    <mergeCell ref="A2:A3"/>
    <mergeCell ref="A4:A6"/>
    <mergeCell ref="A9:A10"/>
    <mergeCell ref="A12:A15"/>
    <mergeCell ref="A19:A20"/>
    <mergeCell ref="A24:A25"/>
    <mergeCell ref="A27:A28"/>
    <mergeCell ref="A29:A30"/>
    <mergeCell ref="A32:A33"/>
    <mergeCell ref="A38:A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B6DE-FA57-4DA0-8403-23480B3C238A}">
  <sheetPr>
    <pageSetUpPr fitToPage="1"/>
  </sheetPr>
  <dimension ref="A1:M85"/>
  <sheetViews>
    <sheetView workbookViewId="0">
      <pane ySplit="1" topLeftCell="A2" activePane="bottomLeft" state="frozen"/>
      <selection pane="bottomLeft" activeCell="A67" sqref="A67"/>
    </sheetView>
  </sheetViews>
  <sheetFormatPr defaultRowHeight="15.6" x14ac:dyDescent="0.3"/>
  <cols>
    <col min="1" max="1" width="5.6640625" customWidth="1"/>
    <col min="2" max="2" width="33.5546875" bestFit="1" customWidth="1"/>
    <col min="3" max="3" width="29" style="25" bestFit="1" customWidth="1"/>
    <col min="4" max="4" width="5.88671875" style="141" customWidth="1"/>
    <col min="5" max="5" width="5.109375" style="141" customWidth="1"/>
    <col min="6" max="6" width="4.44140625" style="141" customWidth="1"/>
    <col min="7" max="7" width="6.88671875" style="141" customWidth="1"/>
    <col min="8" max="8" width="6.44140625" style="141" customWidth="1"/>
    <col min="9" max="9" width="5" style="141" customWidth="1"/>
    <col min="10" max="10" width="6.6640625" style="141" customWidth="1"/>
    <col min="11" max="12" width="5.44140625" style="141" customWidth="1"/>
    <col min="13" max="13" width="83.33203125" customWidth="1"/>
  </cols>
  <sheetData>
    <row r="1" spans="1:13" ht="14.4" x14ac:dyDescent="0.3">
      <c r="A1" s="110" t="s">
        <v>343</v>
      </c>
      <c r="B1" s="110" t="s">
        <v>344</v>
      </c>
      <c r="C1" s="110" t="s">
        <v>345</v>
      </c>
      <c r="D1" s="111" t="s">
        <v>0</v>
      </c>
      <c r="E1" s="109" t="s">
        <v>163</v>
      </c>
      <c r="F1" s="110" t="s">
        <v>346</v>
      </c>
      <c r="G1" s="112" t="s">
        <v>2</v>
      </c>
      <c r="H1" s="113" t="s">
        <v>3</v>
      </c>
      <c r="I1" s="114" t="s">
        <v>347</v>
      </c>
      <c r="J1" s="115" t="s">
        <v>5</v>
      </c>
      <c r="K1" s="116" t="s">
        <v>348</v>
      </c>
      <c r="L1" s="110" t="s">
        <v>349</v>
      </c>
      <c r="M1" s="110" t="s">
        <v>100</v>
      </c>
    </row>
    <row r="2" spans="1:13" x14ac:dyDescent="0.3">
      <c r="A2" s="106">
        <v>1</v>
      </c>
      <c r="B2" s="106" t="s">
        <v>164</v>
      </c>
      <c r="C2" s="107" t="s">
        <v>165</v>
      </c>
      <c r="D2" s="117"/>
      <c r="E2" s="118" t="s">
        <v>350</v>
      </c>
      <c r="F2" s="119"/>
      <c r="G2" s="120"/>
      <c r="H2" s="121"/>
      <c r="I2" s="122"/>
      <c r="J2" s="123"/>
      <c r="K2" s="124"/>
      <c r="L2" s="125"/>
      <c r="M2" s="106"/>
    </row>
    <row r="3" spans="1:13" x14ac:dyDescent="0.3">
      <c r="A3" s="103">
        <v>2</v>
      </c>
      <c r="B3" s="103" t="s">
        <v>104</v>
      </c>
      <c r="C3" s="104" t="s">
        <v>105</v>
      </c>
      <c r="D3" s="126"/>
      <c r="E3" s="127"/>
      <c r="F3" s="128"/>
      <c r="G3" s="129"/>
      <c r="H3" s="130"/>
      <c r="I3" s="131" t="s">
        <v>350</v>
      </c>
      <c r="J3" s="132"/>
      <c r="K3" s="133" t="s">
        <v>350</v>
      </c>
      <c r="L3" s="134"/>
      <c r="M3" s="103"/>
    </row>
    <row r="4" spans="1:13" x14ac:dyDescent="0.3">
      <c r="A4" s="103">
        <v>3</v>
      </c>
      <c r="B4" s="103" t="s">
        <v>351</v>
      </c>
      <c r="C4" s="104" t="s">
        <v>352</v>
      </c>
      <c r="D4" s="126" t="s">
        <v>350</v>
      </c>
      <c r="E4" s="127"/>
      <c r="F4" s="128"/>
      <c r="G4" s="129"/>
      <c r="H4" s="130"/>
      <c r="I4" s="131"/>
      <c r="J4" s="132"/>
      <c r="K4" s="133"/>
      <c r="L4" s="134"/>
      <c r="M4" s="103"/>
    </row>
    <row r="5" spans="1:13" x14ac:dyDescent="0.3">
      <c r="A5" s="103">
        <v>4</v>
      </c>
      <c r="B5" s="103" t="s">
        <v>353</v>
      </c>
      <c r="C5" s="104" t="s">
        <v>354</v>
      </c>
      <c r="D5" s="126" t="s">
        <v>350</v>
      </c>
      <c r="E5" s="127"/>
      <c r="F5" s="128"/>
      <c r="G5" s="129"/>
      <c r="H5" s="130"/>
      <c r="I5" s="131"/>
      <c r="J5" s="132"/>
      <c r="K5" s="133"/>
      <c r="L5" s="134"/>
      <c r="M5" s="103" t="s">
        <v>355</v>
      </c>
    </row>
    <row r="6" spans="1:13" x14ac:dyDescent="0.3">
      <c r="A6" s="103">
        <v>5</v>
      </c>
      <c r="B6" s="103" t="s">
        <v>356</v>
      </c>
      <c r="C6" s="104" t="s">
        <v>222</v>
      </c>
      <c r="D6" s="126"/>
      <c r="E6" s="127"/>
      <c r="F6" s="128"/>
      <c r="G6" s="129"/>
      <c r="H6" s="130"/>
      <c r="I6" s="131"/>
      <c r="J6" s="132"/>
      <c r="K6" s="133"/>
      <c r="L6" s="134" t="s">
        <v>350</v>
      </c>
      <c r="M6" s="103"/>
    </row>
    <row r="7" spans="1:13" x14ac:dyDescent="0.3">
      <c r="A7" s="103">
        <v>6</v>
      </c>
      <c r="B7" s="103" t="s">
        <v>357</v>
      </c>
      <c r="C7" s="104" t="s">
        <v>145</v>
      </c>
      <c r="D7" s="135"/>
      <c r="E7" s="136"/>
      <c r="F7" s="137"/>
      <c r="G7" s="138"/>
      <c r="H7" s="130"/>
      <c r="I7" s="131" t="s">
        <v>350</v>
      </c>
      <c r="J7" s="132"/>
      <c r="K7" s="133"/>
      <c r="L7" s="134"/>
      <c r="M7" s="103"/>
    </row>
    <row r="8" spans="1:13" x14ac:dyDescent="0.3">
      <c r="A8" s="103">
        <v>7</v>
      </c>
      <c r="B8" s="103" t="s">
        <v>358</v>
      </c>
      <c r="C8" s="108" t="s">
        <v>151</v>
      </c>
      <c r="D8" s="126"/>
      <c r="E8" s="127"/>
      <c r="F8" s="139"/>
      <c r="G8" s="129"/>
      <c r="H8" s="140"/>
      <c r="I8" s="131"/>
      <c r="J8" s="132"/>
      <c r="K8" s="133" t="s">
        <v>350</v>
      </c>
      <c r="L8" s="134"/>
      <c r="M8" s="103"/>
    </row>
    <row r="9" spans="1:13" x14ac:dyDescent="0.3">
      <c r="A9" s="103">
        <v>8</v>
      </c>
      <c r="B9" s="103" t="s">
        <v>170</v>
      </c>
      <c r="C9" s="108" t="s">
        <v>359</v>
      </c>
      <c r="D9" s="117"/>
      <c r="E9" s="118" t="s">
        <v>350</v>
      </c>
      <c r="F9" s="128"/>
      <c r="G9" s="129"/>
      <c r="H9" s="140"/>
      <c r="I9" s="131"/>
      <c r="J9" s="132"/>
      <c r="K9" s="133"/>
      <c r="L9" s="134"/>
      <c r="M9" s="103"/>
    </row>
    <row r="10" spans="1:13" x14ac:dyDescent="0.3">
      <c r="A10" s="103">
        <v>9</v>
      </c>
      <c r="B10" s="103" t="s">
        <v>172</v>
      </c>
      <c r="C10" s="104" t="s">
        <v>360</v>
      </c>
      <c r="D10" s="117"/>
      <c r="E10" s="118" t="s">
        <v>350</v>
      </c>
      <c r="F10" s="119"/>
      <c r="G10" s="120"/>
      <c r="H10" s="130"/>
      <c r="I10" s="131"/>
      <c r="J10" s="132"/>
      <c r="K10" s="133"/>
      <c r="L10" s="134"/>
      <c r="M10" s="103"/>
    </row>
    <row r="11" spans="1:13" x14ac:dyDescent="0.3">
      <c r="A11" s="103">
        <v>10</v>
      </c>
      <c r="B11" s="142" t="s">
        <v>361</v>
      </c>
      <c r="C11" s="143" t="s">
        <v>362</v>
      </c>
      <c r="D11" s="126"/>
      <c r="E11" s="127"/>
      <c r="F11" s="128"/>
      <c r="G11" s="129"/>
      <c r="H11" s="130"/>
      <c r="I11" s="131" t="s">
        <v>350</v>
      </c>
      <c r="J11" s="132"/>
      <c r="K11" s="133"/>
      <c r="L11" s="134"/>
      <c r="M11" s="103"/>
    </row>
    <row r="12" spans="1:13" x14ac:dyDescent="0.3">
      <c r="A12" s="103">
        <v>11</v>
      </c>
      <c r="B12" s="142" t="s">
        <v>363</v>
      </c>
      <c r="C12" s="143" t="s">
        <v>364</v>
      </c>
      <c r="D12" s="126"/>
      <c r="E12" s="127"/>
      <c r="F12" s="128"/>
      <c r="G12" s="129"/>
      <c r="H12" s="130"/>
      <c r="I12" s="131" t="s">
        <v>350</v>
      </c>
      <c r="J12" s="132"/>
      <c r="K12" s="133"/>
      <c r="L12" s="134"/>
      <c r="M12" s="103"/>
    </row>
    <row r="13" spans="1:13" x14ac:dyDescent="0.3">
      <c r="A13" s="103">
        <v>12</v>
      </c>
      <c r="B13" s="103" t="s">
        <v>365</v>
      </c>
      <c r="C13" s="104" t="s">
        <v>366</v>
      </c>
      <c r="D13" s="126"/>
      <c r="E13" s="127"/>
      <c r="F13" s="128"/>
      <c r="G13" s="129" t="s">
        <v>350</v>
      </c>
      <c r="H13" s="130"/>
      <c r="I13" s="131"/>
      <c r="J13" s="132"/>
      <c r="K13" s="133"/>
      <c r="L13" s="134" t="s">
        <v>350</v>
      </c>
      <c r="M13" s="103"/>
    </row>
    <row r="14" spans="1:13" x14ac:dyDescent="0.3">
      <c r="A14" s="103">
        <v>13</v>
      </c>
      <c r="B14" s="103" t="s">
        <v>367</v>
      </c>
      <c r="C14" s="104" t="s">
        <v>230</v>
      </c>
      <c r="D14" s="126"/>
      <c r="E14" s="127"/>
      <c r="F14" s="128"/>
      <c r="G14" s="129"/>
      <c r="H14" s="130" t="s">
        <v>350</v>
      </c>
      <c r="I14" s="131"/>
      <c r="J14" s="132"/>
      <c r="K14" s="133"/>
      <c r="L14" s="134"/>
      <c r="M14" s="105" t="s">
        <v>368</v>
      </c>
    </row>
    <row r="15" spans="1:13" x14ac:dyDescent="0.3">
      <c r="A15" s="103">
        <v>14</v>
      </c>
      <c r="B15" s="103" t="s">
        <v>142</v>
      </c>
      <c r="C15" s="104" t="s">
        <v>143</v>
      </c>
      <c r="D15" s="126"/>
      <c r="E15" s="127"/>
      <c r="F15" s="128"/>
      <c r="G15" s="129"/>
      <c r="H15" s="130" t="s">
        <v>350</v>
      </c>
      <c r="I15" s="131"/>
      <c r="J15" s="132"/>
      <c r="K15" s="133"/>
      <c r="L15" s="134"/>
      <c r="M15" s="103"/>
    </row>
    <row r="16" spans="1:13" x14ac:dyDescent="0.3">
      <c r="A16" s="103">
        <v>15</v>
      </c>
      <c r="B16" s="103" t="s">
        <v>369</v>
      </c>
      <c r="C16" s="104" t="s">
        <v>370</v>
      </c>
      <c r="D16" s="126"/>
      <c r="E16" s="127"/>
      <c r="F16" s="128"/>
      <c r="G16" s="129" t="s">
        <v>350</v>
      </c>
      <c r="H16" s="130"/>
      <c r="I16" s="131"/>
      <c r="J16" s="132"/>
      <c r="K16" s="133"/>
      <c r="L16" s="134"/>
      <c r="M16" s="103"/>
    </row>
    <row r="17" spans="1:13" x14ac:dyDescent="0.3">
      <c r="A17" s="103">
        <v>16</v>
      </c>
      <c r="B17" s="103" t="s">
        <v>371</v>
      </c>
      <c r="C17" s="104" t="s">
        <v>372</v>
      </c>
      <c r="D17" s="126"/>
      <c r="E17" s="127"/>
      <c r="F17" s="128"/>
      <c r="G17" s="129" t="s">
        <v>350</v>
      </c>
      <c r="H17" s="130"/>
      <c r="I17" s="131"/>
      <c r="J17" s="132"/>
      <c r="K17" s="133"/>
      <c r="L17" s="134"/>
      <c r="M17" s="103"/>
    </row>
    <row r="18" spans="1:13" x14ac:dyDescent="0.3">
      <c r="A18" s="103">
        <v>17</v>
      </c>
      <c r="B18" s="103" t="s">
        <v>152</v>
      </c>
      <c r="C18" s="104" t="s">
        <v>153</v>
      </c>
      <c r="D18" s="126"/>
      <c r="E18" s="127"/>
      <c r="F18" s="128"/>
      <c r="G18" s="129" t="s">
        <v>350</v>
      </c>
      <c r="H18" s="130"/>
      <c r="I18" s="131"/>
      <c r="J18" s="132"/>
      <c r="K18" s="133"/>
      <c r="L18" s="134"/>
      <c r="M18" s="103"/>
    </row>
    <row r="19" spans="1:13" x14ac:dyDescent="0.3">
      <c r="A19" s="103">
        <v>18</v>
      </c>
      <c r="B19" s="103" t="s">
        <v>154</v>
      </c>
      <c r="C19" s="104" t="s">
        <v>155</v>
      </c>
      <c r="D19" s="126" t="s">
        <v>350</v>
      </c>
      <c r="E19" s="127"/>
      <c r="F19" s="128"/>
      <c r="G19" s="129"/>
      <c r="H19" s="130"/>
      <c r="I19" s="131"/>
      <c r="J19" s="132"/>
      <c r="K19" s="133"/>
      <c r="L19" s="134"/>
      <c r="M19" s="103"/>
    </row>
    <row r="20" spans="1:13" x14ac:dyDescent="0.3">
      <c r="A20" s="103">
        <v>19</v>
      </c>
      <c r="B20" s="103" t="s">
        <v>373</v>
      </c>
      <c r="C20" s="104" t="s">
        <v>182</v>
      </c>
      <c r="D20" s="126"/>
      <c r="E20" s="127"/>
      <c r="F20" s="128"/>
      <c r="G20" s="129" t="s">
        <v>350</v>
      </c>
      <c r="H20" s="130"/>
      <c r="I20" s="131"/>
      <c r="J20" s="132"/>
      <c r="K20" s="133"/>
      <c r="L20" s="134"/>
      <c r="M20" s="103"/>
    </row>
    <row r="21" spans="1:13" x14ac:dyDescent="0.3">
      <c r="A21" s="103">
        <v>20</v>
      </c>
      <c r="B21" s="103" t="s">
        <v>374</v>
      </c>
      <c r="C21" s="104" t="s">
        <v>180</v>
      </c>
      <c r="D21" s="126"/>
      <c r="E21" s="127"/>
      <c r="F21" s="128"/>
      <c r="G21" s="129" t="s">
        <v>350</v>
      </c>
      <c r="H21" s="130"/>
      <c r="I21" s="131"/>
      <c r="J21" s="132"/>
      <c r="K21" s="133"/>
      <c r="L21" s="134"/>
      <c r="M21" s="103"/>
    </row>
    <row r="22" spans="1:13" x14ac:dyDescent="0.3">
      <c r="A22" s="103">
        <v>21</v>
      </c>
      <c r="B22" s="103" t="s">
        <v>375</v>
      </c>
      <c r="C22" s="104" t="s">
        <v>210</v>
      </c>
      <c r="D22" s="126"/>
      <c r="E22" s="127"/>
      <c r="F22" s="128"/>
      <c r="G22" s="129"/>
      <c r="H22" s="130" t="s">
        <v>350</v>
      </c>
      <c r="I22" s="131"/>
      <c r="J22" s="132"/>
      <c r="K22" s="133"/>
      <c r="L22" s="134"/>
      <c r="M22" s="103" t="s">
        <v>376</v>
      </c>
    </row>
    <row r="23" spans="1:13" x14ac:dyDescent="0.3">
      <c r="A23" s="103">
        <v>22</v>
      </c>
      <c r="B23" s="103" t="s">
        <v>260</v>
      </c>
      <c r="C23" s="104" t="s">
        <v>261</v>
      </c>
      <c r="D23" s="126"/>
      <c r="E23" s="127"/>
      <c r="F23" s="128"/>
      <c r="G23" s="129"/>
      <c r="H23" s="130"/>
      <c r="I23" s="131"/>
      <c r="J23" s="132" t="s">
        <v>350</v>
      </c>
      <c r="K23" s="133" t="s">
        <v>350</v>
      </c>
      <c r="L23" s="134"/>
      <c r="M23" s="103" t="s">
        <v>377</v>
      </c>
    </row>
    <row r="24" spans="1:13" x14ac:dyDescent="0.3">
      <c r="A24" s="103">
        <v>23</v>
      </c>
      <c r="B24" s="103" t="s">
        <v>239</v>
      </c>
      <c r="C24" s="104" t="s">
        <v>240</v>
      </c>
      <c r="D24" s="126"/>
      <c r="E24" s="127"/>
      <c r="F24" s="128"/>
      <c r="G24" s="129"/>
      <c r="H24" s="130"/>
      <c r="I24" s="131" t="s">
        <v>350</v>
      </c>
      <c r="J24" s="132"/>
      <c r="K24" s="133"/>
      <c r="L24" s="134"/>
      <c r="M24" s="103"/>
    </row>
    <row r="25" spans="1:13" x14ac:dyDescent="0.3">
      <c r="A25" s="103">
        <v>24</v>
      </c>
      <c r="B25" s="103" t="s">
        <v>378</v>
      </c>
      <c r="C25" s="104" t="s">
        <v>115</v>
      </c>
      <c r="D25" s="126" t="s">
        <v>350</v>
      </c>
      <c r="E25" s="127"/>
      <c r="F25" s="128"/>
      <c r="G25" s="129"/>
      <c r="H25" s="130"/>
      <c r="I25" s="131"/>
      <c r="J25" s="132"/>
      <c r="K25" s="133"/>
      <c r="L25" s="134"/>
      <c r="M25" s="103"/>
    </row>
    <row r="26" spans="1:13" x14ac:dyDescent="0.3">
      <c r="A26" s="103">
        <v>25</v>
      </c>
      <c r="B26" s="103" t="s">
        <v>166</v>
      </c>
      <c r="C26" s="104" t="s">
        <v>167</v>
      </c>
      <c r="D26" s="126"/>
      <c r="E26" s="127" t="s">
        <v>350</v>
      </c>
      <c r="F26" s="128"/>
      <c r="G26" s="129"/>
      <c r="H26" s="130"/>
      <c r="I26" s="131"/>
      <c r="J26" s="132"/>
      <c r="K26" s="133"/>
      <c r="L26" s="134"/>
      <c r="M26" s="103"/>
    </row>
    <row r="27" spans="1:13" x14ac:dyDescent="0.3">
      <c r="A27" s="103">
        <v>26</v>
      </c>
      <c r="B27" s="103" t="s">
        <v>177</v>
      </c>
      <c r="C27" s="104" t="s">
        <v>178</v>
      </c>
      <c r="D27" s="126"/>
      <c r="E27" s="127"/>
      <c r="F27" s="128"/>
      <c r="G27" s="129" t="s">
        <v>350</v>
      </c>
      <c r="H27" s="130"/>
      <c r="I27" s="131"/>
      <c r="J27" s="132"/>
      <c r="K27" s="133"/>
      <c r="L27" s="134"/>
      <c r="M27" s="103"/>
    </row>
    <row r="28" spans="1:13" x14ac:dyDescent="0.3">
      <c r="A28" s="103">
        <v>27</v>
      </c>
      <c r="B28" s="103" t="s">
        <v>106</v>
      </c>
      <c r="C28" s="104" t="s">
        <v>107</v>
      </c>
      <c r="D28" s="126"/>
      <c r="E28" s="127"/>
      <c r="F28" s="128"/>
      <c r="G28" s="129"/>
      <c r="H28" s="130"/>
      <c r="I28" s="131" t="s">
        <v>350</v>
      </c>
      <c r="J28" s="132"/>
      <c r="K28" s="133"/>
      <c r="L28" s="134"/>
      <c r="M28" s="103" t="s">
        <v>379</v>
      </c>
    </row>
    <row r="29" spans="1:13" x14ac:dyDescent="0.3">
      <c r="A29" s="103">
        <v>28</v>
      </c>
      <c r="B29" s="103" t="s">
        <v>110</v>
      </c>
      <c r="C29" s="104" t="s">
        <v>111</v>
      </c>
      <c r="D29" s="126"/>
      <c r="E29" s="127"/>
      <c r="F29" s="128"/>
      <c r="G29" s="129"/>
      <c r="H29" s="130"/>
      <c r="I29" s="131"/>
      <c r="J29" s="132" t="s">
        <v>350</v>
      </c>
      <c r="K29" s="133" t="s">
        <v>350</v>
      </c>
      <c r="L29" s="134"/>
      <c r="M29" s="103"/>
    </row>
    <row r="30" spans="1:13" x14ac:dyDescent="0.3">
      <c r="A30" s="103">
        <v>29</v>
      </c>
      <c r="B30" s="103" t="s">
        <v>112</v>
      </c>
      <c r="C30" s="104" t="s">
        <v>113</v>
      </c>
      <c r="D30" s="126" t="s">
        <v>350</v>
      </c>
      <c r="E30" s="127"/>
      <c r="F30" s="128"/>
      <c r="G30" s="129"/>
      <c r="H30" s="130"/>
      <c r="I30" s="131"/>
      <c r="J30" s="132"/>
      <c r="K30" s="133"/>
      <c r="L30" s="134"/>
      <c r="M30" s="103"/>
    </row>
    <row r="31" spans="1:13" x14ac:dyDescent="0.3">
      <c r="A31" s="103">
        <v>30</v>
      </c>
      <c r="B31" s="103" t="s">
        <v>380</v>
      </c>
      <c r="C31" s="104" t="s">
        <v>109</v>
      </c>
      <c r="D31" s="126" t="s">
        <v>350</v>
      </c>
      <c r="E31" s="127"/>
      <c r="F31" s="128"/>
      <c r="G31" s="129"/>
      <c r="H31" s="130"/>
      <c r="I31" s="131"/>
      <c r="J31" s="132"/>
      <c r="K31" s="133"/>
      <c r="L31" s="134"/>
      <c r="M31" s="103" t="s">
        <v>381</v>
      </c>
    </row>
    <row r="32" spans="1:13" x14ac:dyDescent="0.3">
      <c r="A32" s="103">
        <v>31</v>
      </c>
      <c r="B32" s="103" t="s">
        <v>382</v>
      </c>
      <c r="C32" s="104" t="s">
        <v>383</v>
      </c>
      <c r="D32" s="126"/>
      <c r="E32" s="127" t="s">
        <v>350</v>
      </c>
      <c r="F32" s="128"/>
      <c r="G32" s="129"/>
      <c r="H32" s="130"/>
      <c r="I32" s="131"/>
      <c r="J32" s="132"/>
      <c r="K32" s="133"/>
      <c r="L32" s="134"/>
      <c r="M32" s="103" t="s">
        <v>384</v>
      </c>
    </row>
    <row r="33" spans="1:13" x14ac:dyDescent="0.3">
      <c r="A33" s="103">
        <v>32</v>
      </c>
      <c r="B33" s="103" t="s">
        <v>185</v>
      </c>
      <c r="C33" s="104" t="s">
        <v>186</v>
      </c>
      <c r="D33" s="126"/>
      <c r="E33" s="127"/>
      <c r="F33" s="128"/>
      <c r="G33" s="129" t="s">
        <v>350</v>
      </c>
      <c r="H33" s="130"/>
      <c r="I33" s="131"/>
      <c r="J33" s="132"/>
      <c r="K33" s="133"/>
      <c r="L33" s="134"/>
      <c r="M33" s="103"/>
    </row>
    <row r="34" spans="1:13" x14ac:dyDescent="0.3">
      <c r="A34" s="103">
        <v>33</v>
      </c>
      <c r="B34" s="103" t="s">
        <v>251</v>
      </c>
      <c r="C34" s="104" t="s">
        <v>252</v>
      </c>
      <c r="D34" s="126"/>
      <c r="E34" s="127"/>
      <c r="F34" s="128"/>
      <c r="G34" s="129"/>
      <c r="H34" s="130"/>
      <c r="I34" s="131" t="s">
        <v>350</v>
      </c>
      <c r="J34" s="132"/>
      <c r="K34" s="133"/>
      <c r="L34" s="134"/>
      <c r="M34" s="103"/>
    </row>
    <row r="35" spans="1:13" x14ac:dyDescent="0.3">
      <c r="A35" s="103">
        <v>34</v>
      </c>
      <c r="B35" s="103" t="s">
        <v>134</v>
      </c>
      <c r="C35" s="104" t="s">
        <v>135</v>
      </c>
      <c r="D35" s="126" t="s">
        <v>350</v>
      </c>
      <c r="E35" s="127"/>
      <c r="F35" s="128"/>
      <c r="G35" s="129"/>
      <c r="H35" s="130"/>
      <c r="I35" s="131"/>
      <c r="J35" s="132"/>
      <c r="K35" s="133"/>
      <c r="L35" s="134"/>
      <c r="M35" s="103"/>
    </row>
    <row r="36" spans="1:13" x14ac:dyDescent="0.3">
      <c r="A36" s="103">
        <v>35</v>
      </c>
      <c r="B36" s="103" t="s">
        <v>265</v>
      </c>
      <c r="C36" s="104" t="s">
        <v>266</v>
      </c>
      <c r="D36" s="126"/>
      <c r="E36" s="127"/>
      <c r="F36" s="128"/>
      <c r="G36" s="129"/>
      <c r="H36" s="130"/>
      <c r="I36" s="131"/>
      <c r="J36" s="132" t="s">
        <v>350</v>
      </c>
      <c r="K36" s="133"/>
      <c r="L36" s="134"/>
      <c r="M36" s="103"/>
    </row>
    <row r="37" spans="1:13" x14ac:dyDescent="0.3">
      <c r="A37" s="103">
        <v>36</v>
      </c>
      <c r="B37" s="103" t="s">
        <v>280</v>
      </c>
      <c r="C37" s="104" t="s">
        <v>281</v>
      </c>
      <c r="D37" s="126"/>
      <c r="E37" s="127"/>
      <c r="F37" s="128"/>
      <c r="G37" s="129"/>
      <c r="H37" s="130"/>
      <c r="I37" s="131"/>
      <c r="J37" s="132"/>
      <c r="K37" s="133" t="s">
        <v>350</v>
      </c>
      <c r="L37" s="134"/>
      <c r="M37" s="103"/>
    </row>
    <row r="38" spans="1:13" x14ac:dyDescent="0.3">
      <c r="A38" s="103">
        <v>37</v>
      </c>
      <c r="B38" s="103" t="s">
        <v>385</v>
      </c>
      <c r="C38" s="104" t="s">
        <v>386</v>
      </c>
      <c r="D38" s="126"/>
      <c r="E38" s="127"/>
      <c r="F38" s="128"/>
      <c r="G38" s="129"/>
      <c r="H38" s="130" t="s">
        <v>350</v>
      </c>
      <c r="I38" s="131"/>
      <c r="J38" s="132"/>
      <c r="K38" s="133"/>
      <c r="L38" s="134"/>
      <c r="M38" s="103"/>
    </row>
    <row r="39" spans="1:13" x14ac:dyDescent="0.3">
      <c r="A39" s="103">
        <v>38</v>
      </c>
      <c r="B39" s="103" t="s">
        <v>189</v>
      </c>
      <c r="C39" s="104" t="s">
        <v>387</v>
      </c>
      <c r="D39" s="126"/>
      <c r="E39" s="127"/>
      <c r="F39" s="128"/>
      <c r="G39" s="129" t="s">
        <v>350</v>
      </c>
      <c r="H39" s="130"/>
      <c r="I39" s="131"/>
      <c r="J39" s="132"/>
      <c r="K39" s="133"/>
      <c r="L39" s="134"/>
      <c r="M39" s="103"/>
    </row>
    <row r="40" spans="1:13" x14ac:dyDescent="0.3">
      <c r="A40" s="103">
        <v>39</v>
      </c>
      <c r="B40" s="103" t="s">
        <v>388</v>
      </c>
      <c r="C40" s="104" t="s">
        <v>127</v>
      </c>
      <c r="D40" s="126"/>
      <c r="E40" s="127"/>
      <c r="F40" s="128"/>
      <c r="G40" s="129"/>
      <c r="H40" s="130"/>
      <c r="I40" s="131" t="s">
        <v>350</v>
      </c>
      <c r="J40" s="132"/>
      <c r="K40" s="133"/>
      <c r="L40" s="134"/>
      <c r="M40" s="103"/>
    </row>
    <row r="41" spans="1:13" x14ac:dyDescent="0.3">
      <c r="A41" s="103">
        <v>40</v>
      </c>
      <c r="B41" s="103" t="s">
        <v>389</v>
      </c>
      <c r="C41" s="104" t="s">
        <v>390</v>
      </c>
      <c r="D41" s="126"/>
      <c r="E41" s="127"/>
      <c r="F41" s="128"/>
      <c r="G41" s="129"/>
      <c r="H41" s="130"/>
      <c r="I41" s="131"/>
      <c r="J41" s="132"/>
      <c r="K41" s="133" t="s">
        <v>350</v>
      </c>
      <c r="L41" s="134"/>
      <c r="M41" s="103"/>
    </row>
    <row r="42" spans="1:13" x14ac:dyDescent="0.3">
      <c r="A42" s="103">
        <v>41</v>
      </c>
      <c r="B42" s="103" t="s">
        <v>391</v>
      </c>
      <c r="C42" s="104" t="s">
        <v>125</v>
      </c>
      <c r="D42" s="126" t="s">
        <v>350</v>
      </c>
      <c r="E42" s="127"/>
      <c r="F42" s="128"/>
      <c r="G42" s="129"/>
      <c r="H42" s="130"/>
      <c r="I42" s="131"/>
      <c r="J42" s="132"/>
      <c r="K42" s="133"/>
      <c r="L42" s="134"/>
      <c r="M42" s="103"/>
    </row>
    <row r="43" spans="1:13" x14ac:dyDescent="0.3">
      <c r="A43" s="103">
        <v>42</v>
      </c>
      <c r="B43" s="103" t="s">
        <v>392</v>
      </c>
      <c r="C43" s="104" t="s">
        <v>393</v>
      </c>
      <c r="D43" s="126" t="s">
        <v>88</v>
      </c>
      <c r="E43" s="127" t="s">
        <v>350</v>
      </c>
      <c r="F43" s="128"/>
      <c r="G43" s="129"/>
      <c r="H43" s="130"/>
      <c r="I43" s="131"/>
      <c r="J43" s="132"/>
      <c r="K43" s="133"/>
      <c r="L43" s="134"/>
      <c r="M43" s="103" t="s">
        <v>394</v>
      </c>
    </row>
    <row r="44" spans="1:13" x14ac:dyDescent="0.3">
      <c r="A44" s="103">
        <v>43</v>
      </c>
      <c r="B44" s="103" t="s">
        <v>395</v>
      </c>
      <c r="C44" s="104" t="s">
        <v>396</v>
      </c>
      <c r="D44" s="126"/>
      <c r="E44" s="127"/>
      <c r="F44" s="128" t="s">
        <v>350</v>
      </c>
      <c r="G44" s="129"/>
      <c r="H44" s="130"/>
      <c r="I44" s="131"/>
      <c r="J44" s="132"/>
      <c r="K44" s="133"/>
      <c r="L44" s="134"/>
      <c r="M44" s="103"/>
    </row>
    <row r="45" spans="1:13" x14ac:dyDescent="0.3">
      <c r="A45" s="103">
        <v>44</v>
      </c>
      <c r="B45" s="103" t="s">
        <v>397</v>
      </c>
      <c r="C45" s="104" t="s">
        <v>398</v>
      </c>
      <c r="D45" s="126"/>
      <c r="E45" s="127"/>
      <c r="F45" s="128"/>
      <c r="G45" s="129"/>
      <c r="H45" s="130"/>
      <c r="I45" s="131" t="s">
        <v>350</v>
      </c>
      <c r="J45" s="132"/>
      <c r="K45" s="133"/>
      <c r="L45" s="134"/>
      <c r="M45" s="103"/>
    </row>
    <row r="46" spans="1:13" x14ac:dyDescent="0.3">
      <c r="A46" s="103">
        <v>45</v>
      </c>
      <c r="B46" s="103" t="s">
        <v>263</v>
      </c>
      <c r="C46" s="104" t="s">
        <v>264</v>
      </c>
      <c r="D46" s="126"/>
      <c r="E46" s="127"/>
      <c r="F46" s="128"/>
      <c r="G46" s="129"/>
      <c r="H46" s="130"/>
      <c r="I46" s="131"/>
      <c r="J46" s="132"/>
      <c r="K46" s="133" t="s">
        <v>350</v>
      </c>
      <c r="L46" s="134"/>
      <c r="M46" s="103"/>
    </row>
    <row r="47" spans="1:13" x14ac:dyDescent="0.3">
      <c r="A47" s="103">
        <v>46</v>
      </c>
      <c r="B47" s="103" t="s">
        <v>399</v>
      </c>
      <c r="C47" s="104" t="s">
        <v>123</v>
      </c>
      <c r="D47" s="126" t="s">
        <v>350</v>
      </c>
      <c r="E47" s="127" t="s">
        <v>350</v>
      </c>
      <c r="F47" s="128"/>
      <c r="G47" s="129" t="s">
        <v>350</v>
      </c>
      <c r="H47" s="130"/>
      <c r="I47" s="131"/>
      <c r="J47" s="132"/>
      <c r="K47" s="133"/>
      <c r="L47" s="134"/>
      <c r="M47" s="103"/>
    </row>
    <row r="48" spans="1:13" x14ac:dyDescent="0.3">
      <c r="A48" s="103">
        <v>47</v>
      </c>
      <c r="B48" s="103" t="s">
        <v>321</v>
      </c>
      <c r="C48" s="104" t="s">
        <v>400</v>
      </c>
      <c r="D48" s="126"/>
      <c r="E48" s="127"/>
      <c r="F48" s="128"/>
      <c r="G48" s="129"/>
      <c r="H48" s="130" t="s">
        <v>350</v>
      </c>
      <c r="I48" s="131"/>
      <c r="J48" s="132"/>
      <c r="K48" s="133"/>
      <c r="L48" s="134"/>
      <c r="M48" s="103"/>
    </row>
    <row r="49" spans="1:13" x14ac:dyDescent="0.3">
      <c r="A49" s="103">
        <v>48</v>
      </c>
      <c r="B49" s="103" t="s">
        <v>401</v>
      </c>
      <c r="C49" s="104" t="s">
        <v>121</v>
      </c>
      <c r="D49" s="126" t="s">
        <v>350</v>
      </c>
      <c r="E49" s="127"/>
      <c r="F49" s="128"/>
      <c r="G49" s="129"/>
      <c r="H49" s="130"/>
      <c r="I49" s="131"/>
      <c r="J49" s="132"/>
      <c r="K49" s="133"/>
      <c r="L49" s="134"/>
      <c r="M49" s="103"/>
    </row>
    <row r="50" spans="1:13" x14ac:dyDescent="0.3">
      <c r="A50" s="103">
        <v>49</v>
      </c>
      <c r="B50" s="103" t="s">
        <v>402</v>
      </c>
      <c r="C50" s="104" t="s">
        <v>131</v>
      </c>
      <c r="D50" s="126"/>
      <c r="E50" s="127" t="s">
        <v>350</v>
      </c>
      <c r="F50" s="128"/>
      <c r="G50" s="129"/>
      <c r="H50" s="130"/>
      <c r="I50" s="131"/>
      <c r="J50" s="132"/>
      <c r="K50" s="133"/>
      <c r="L50" s="134"/>
      <c r="M50" s="103"/>
    </row>
    <row r="51" spans="1:13" x14ac:dyDescent="0.3">
      <c r="A51" s="103">
        <v>50</v>
      </c>
      <c r="B51" s="103" t="s">
        <v>403</v>
      </c>
      <c r="C51" s="104" t="s">
        <v>279</v>
      </c>
      <c r="D51" s="126"/>
      <c r="E51" s="127"/>
      <c r="F51" s="128"/>
      <c r="G51" s="129"/>
      <c r="H51" s="130"/>
      <c r="I51" s="131"/>
      <c r="J51" s="132"/>
      <c r="K51" s="133" t="s">
        <v>350</v>
      </c>
      <c r="L51" s="134"/>
      <c r="M51" s="103"/>
    </row>
    <row r="52" spans="1:13" x14ac:dyDescent="0.3">
      <c r="A52" s="103">
        <v>51</v>
      </c>
      <c r="B52" s="103" t="s">
        <v>241</v>
      </c>
      <c r="C52" s="104" t="s">
        <v>242</v>
      </c>
      <c r="D52" s="126"/>
      <c r="E52" s="127"/>
      <c r="F52" s="128"/>
      <c r="G52" s="129"/>
      <c r="H52" s="130"/>
      <c r="I52" s="131" t="s">
        <v>350</v>
      </c>
      <c r="J52" s="132"/>
      <c r="K52" s="133"/>
      <c r="L52" s="134"/>
      <c r="M52" s="103"/>
    </row>
    <row r="53" spans="1:13" x14ac:dyDescent="0.3">
      <c r="A53" s="103">
        <v>52</v>
      </c>
      <c r="B53" s="103" t="s">
        <v>273</v>
      </c>
      <c r="C53" s="104" t="s">
        <v>404</v>
      </c>
      <c r="D53" s="126"/>
      <c r="E53" s="127"/>
      <c r="F53" s="128"/>
      <c r="G53" s="129"/>
      <c r="H53" s="130"/>
      <c r="I53" s="131"/>
      <c r="J53" s="132" t="s">
        <v>350</v>
      </c>
      <c r="K53" s="133" t="s">
        <v>350</v>
      </c>
      <c r="L53" s="134"/>
      <c r="M53" s="103"/>
    </row>
    <row r="54" spans="1:13" x14ac:dyDescent="0.3">
      <c r="A54" s="103">
        <v>53</v>
      </c>
      <c r="B54" s="103" t="s">
        <v>243</v>
      </c>
      <c r="C54" s="104" t="s">
        <v>117</v>
      </c>
      <c r="D54" s="126" t="s">
        <v>350</v>
      </c>
      <c r="E54" s="127"/>
      <c r="F54" s="128"/>
      <c r="G54" s="129"/>
      <c r="H54" s="130"/>
      <c r="I54" s="131"/>
      <c r="J54" s="132"/>
      <c r="K54" s="133"/>
      <c r="L54" s="134"/>
      <c r="M54" s="103"/>
    </row>
    <row r="55" spans="1:13" x14ac:dyDescent="0.3">
      <c r="A55" s="103">
        <v>54</v>
      </c>
      <c r="B55" s="103" t="s">
        <v>246</v>
      </c>
      <c r="C55" s="104" t="s">
        <v>247</v>
      </c>
      <c r="D55" s="126"/>
      <c r="E55" s="127"/>
      <c r="F55" s="128"/>
      <c r="G55" s="129"/>
      <c r="H55" s="130"/>
      <c r="I55" s="131" t="s">
        <v>350</v>
      </c>
      <c r="J55" s="132"/>
      <c r="K55" s="133"/>
      <c r="L55" s="134"/>
      <c r="M55" s="103"/>
    </row>
    <row r="56" spans="1:13" x14ac:dyDescent="0.3">
      <c r="A56" s="103">
        <v>55</v>
      </c>
      <c r="B56" s="103" t="s">
        <v>405</v>
      </c>
      <c r="C56" s="104" t="s">
        <v>119</v>
      </c>
      <c r="D56" s="126" t="s">
        <v>350</v>
      </c>
      <c r="E56" s="127"/>
      <c r="F56" s="128"/>
      <c r="G56" s="129"/>
      <c r="H56" s="130"/>
      <c r="I56" s="131"/>
      <c r="J56" s="132"/>
      <c r="K56" s="133"/>
      <c r="L56" s="134"/>
      <c r="M56" s="103"/>
    </row>
    <row r="57" spans="1:13" x14ac:dyDescent="0.3">
      <c r="A57" s="103">
        <v>56</v>
      </c>
      <c r="B57" s="103" t="s">
        <v>406</v>
      </c>
      <c r="C57" s="104" t="s">
        <v>407</v>
      </c>
      <c r="D57" s="126"/>
      <c r="E57" s="127"/>
      <c r="F57" s="128"/>
      <c r="G57" s="129" t="s">
        <v>350</v>
      </c>
      <c r="H57" s="130"/>
      <c r="I57" s="131"/>
      <c r="J57" s="132"/>
      <c r="K57" s="133"/>
      <c r="L57" s="134"/>
      <c r="M57" s="103"/>
    </row>
    <row r="58" spans="1:13" x14ac:dyDescent="0.3">
      <c r="A58" s="103">
        <v>57</v>
      </c>
      <c r="B58" s="103" t="s">
        <v>211</v>
      </c>
      <c r="C58" s="104" t="s">
        <v>408</v>
      </c>
      <c r="D58" s="126"/>
      <c r="E58" s="127"/>
      <c r="F58" s="128"/>
      <c r="G58" s="129"/>
      <c r="H58" s="130" t="s">
        <v>350</v>
      </c>
      <c r="I58" s="131"/>
      <c r="J58" s="132"/>
      <c r="K58" s="133"/>
      <c r="L58" s="134"/>
      <c r="M58" s="103"/>
    </row>
    <row r="59" spans="1:13" x14ac:dyDescent="0.3">
      <c r="A59" s="103">
        <v>58</v>
      </c>
      <c r="B59" s="103" t="s">
        <v>244</v>
      </c>
      <c r="C59" s="104" t="s">
        <v>245</v>
      </c>
      <c r="D59" s="126"/>
      <c r="E59" s="127"/>
      <c r="F59" s="128"/>
      <c r="G59" s="129"/>
      <c r="H59" s="130"/>
      <c r="I59" s="131" t="s">
        <v>350</v>
      </c>
      <c r="J59" s="132"/>
      <c r="K59" s="133"/>
      <c r="L59" s="134"/>
      <c r="M59" s="103"/>
    </row>
    <row r="60" spans="1:13" x14ac:dyDescent="0.3">
      <c r="A60" s="103">
        <v>59</v>
      </c>
      <c r="B60" s="103" t="s">
        <v>168</v>
      </c>
      <c r="C60" s="104" t="s">
        <v>169</v>
      </c>
      <c r="D60" s="126"/>
      <c r="E60" s="127"/>
      <c r="F60" s="128"/>
      <c r="G60" s="129"/>
      <c r="H60" s="130"/>
      <c r="I60" s="131"/>
      <c r="J60" s="132" t="s">
        <v>350</v>
      </c>
      <c r="K60" s="133"/>
      <c r="L60" s="134"/>
      <c r="M60" s="103"/>
    </row>
    <row r="61" spans="1:13" x14ac:dyDescent="0.3">
      <c r="A61" s="103">
        <v>60</v>
      </c>
      <c r="B61" s="103" t="s">
        <v>204</v>
      </c>
      <c r="C61" s="104" t="s">
        <v>205</v>
      </c>
      <c r="D61" s="126"/>
      <c r="E61" s="127"/>
      <c r="F61" s="128"/>
      <c r="G61" s="129" t="s">
        <v>350</v>
      </c>
      <c r="H61" s="130"/>
      <c r="I61" s="131"/>
      <c r="J61" s="132"/>
      <c r="K61" s="133"/>
      <c r="L61" s="134"/>
      <c r="M61" s="103"/>
    </row>
    <row r="62" spans="1:13" x14ac:dyDescent="0.3">
      <c r="A62" s="103">
        <v>61</v>
      </c>
      <c r="B62" s="103" t="s">
        <v>409</v>
      </c>
      <c r="C62" s="104" t="s">
        <v>159</v>
      </c>
      <c r="D62" s="126" t="s">
        <v>350</v>
      </c>
      <c r="E62" s="127"/>
      <c r="F62" s="128"/>
      <c r="G62" s="129"/>
      <c r="H62" s="130"/>
      <c r="I62" s="131"/>
      <c r="J62" s="132"/>
      <c r="K62" s="133" t="s">
        <v>350</v>
      </c>
      <c r="L62" s="134"/>
      <c r="M62" s="103"/>
    </row>
    <row r="63" spans="1:13" x14ac:dyDescent="0.3">
      <c r="A63" s="103">
        <v>62</v>
      </c>
      <c r="B63" s="103" t="s">
        <v>410</v>
      </c>
      <c r="C63" s="104" t="s">
        <v>411</v>
      </c>
      <c r="D63" s="126"/>
      <c r="E63" s="127"/>
      <c r="F63" s="128"/>
      <c r="G63" s="129"/>
      <c r="H63" s="130"/>
      <c r="I63" s="131"/>
      <c r="J63" s="132"/>
      <c r="K63" s="133" t="s">
        <v>412</v>
      </c>
      <c r="L63" s="134"/>
      <c r="M63" s="103" t="s">
        <v>413</v>
      </c>
    </row>
    <row r="64" spans="1:13" x14ac:dyDescent="0.3">
      <c r="A64" s="103">
        <v>63</v>
      </c>
      <c r="B64" s="103" t="s">
        <v>160</v>
      </c>
      <c r="C64" s="104" t="s">
        <v>414</v>
      </c>
      <c r="D64" s="126" t="s">
        <v>350</v>
      </c>
      <c r="E64" s="127"/>
      <c r="F64" s="128"/>
      <c r="G64" s="129"/>
      <c r="H64" s="130" t="s">
        <v>350</v>
      </c>
      <c r="I64" s="131"/>
      <c r="J64" s="132"/>
      <c r="K64" s="133" t="s">
        <v>350</v>
      </c>
      <c r="L64" s="134"/>
      <c r="M64" s="103"/>
    </row>
    <row r="65" spans="1:13" x14ac:dyDescent="0.3">
      <c r="A65" s="103">
        <v>64</v>
      </c>
      <c r="B65" s="103" t="s">
        <v>206</v>
      </c>
      <c r="C65" s="104" t="s">
        <v>415</v>
      </c>
      <c r="D65" s="126"/>
      <c r="E65" s="127"/>
      <c r="F65" s="128"/>
      <c r="G65" s="129" t="s">
        <v>350</v>
      </c>
      <c r="H65" s="130"/>
      <c r="I65" s="131"/>
      <c r="J65" s="132"/>
      <c r="K65" s="133"/>
      <c r="L65" s="134"/>
      <c r="M65" s="103"/>
    </row>
    <row r="66" spans="1:13" x14ac:dyDescent="0.3">
      <c r="A66" s="103">
        <v>65</v>
      </c>
      <c r="B66" s="103" t="s">
        <v>416</v>
      </c>
      <c r="C66" s="104" t="s">
        <v>417</v>
      </c>
      <c r="D66" s="126" t="s">
        <v>350</v>
      </c>
      <c r="E66" s="127"/>
      <c r="F66" s="128"/>
      <c r="G66" s="129"/>
      <c r="H66" s="130"/>
      <c r="I66" s="131"/>
      <c r="J66" s="132"/>
      <c r="K66" s="133" t="s">
        <v>350</v>
      </c>
      <c r="L66" s="134"/>
      <c r="M66" s="103"/>
    </row>
    <row r="67" spans="1:13" x14ac:dyDescent="0.3">
      <c r="A67" s="103">
        <v>66</v>
      </c>
      <c r="B67" s="103" t="s">
        <v>418</v>
      </c>
      <c r="C67" s="104" t="s">
        <v>419</v>
      </c>
      <c r="D67" s="126"/>
      <c r="E67" s="127"/>
      <c r="F67" s="128"/>
      <c r="G67" s="129"/>
      <c r="H67" s="130"/>
      <c r="I67" s="131" t="s">
        <v>350</v>
      </c>
      <c r="J67" s="132"/>
      <c r="K67" s="133"/>
      <c r="L67" s="134"/>
      <c r="M67" s="103"/>
    </row>
    <row r="68" spans="1:13" x14ac:dyDescent="0.3">
      <c r="A68" s="103">
        <v>67</v>
      </c>
      <c r="B68" s="103" t="s">
        <v>420</v>
      </c>
      <c r="C68" s="104" t="s">
        <v>421</v>
      </c>
      <c r="D68" s="126" t="s">
        <v>350</v>
      </c>
      <c r="E68" s="127"/>
      <c r="F68" s="128"/>
      <c r="G68" s="129"/>
      <c r="H68" s="130"/>
      <c r="I68" s="131" t="s">
        <v>350</v>
      </c>
      <c r="J68" s="132"/>
      <c r="K68" s="133"/>
      <c r="L68" s="134"/>
      <c r="M68" s="103"/>
    </row>
    <row r="69" spans="1:13" x14ac:dyDescent="0.3">
      <c r="A69" s="103">
        <v>68</v>
      </c>
      <c r="B69" s="103" t="s">
        <v>253</v>
      </c>
      <c r="C69" s="104" t="s">
        <v>137</v>
      </c>
      <c r="D69" s="126" t="s">
        <v>350</v>
      </c>
      <c r="E69" s="127"/>
      <c r="F69" s="128"/>
      <c r="G69" s="129"/>
      <c r="H69" s="130"/>
      <c r="I69" s="131" t="s">
        <v>350</v>
      </c>
      <c r="J69" s="132"/>
      <c r="K69" s="133" t="s">
        <v>350</v>
      </c>
      <c r="L69" s="134"/>
      <c r="M69" s="103"/>
    </row>
    <row r="70" spans="1:13" x14ac:dyDescent="0.3">
      <c r="A70" s="103">
        <v>69</v>
      </c>
      <c r="B70" s="103" t="s">
        <v>282</v>
      </c>
      <c r="C70" s="104" t="s">
        <v>283</v>
      </c>
      <c r="D70" s="126" t="s">
        <v>350</v>
      </c>
      <c r="E70" s="127"/>
      <c r="F70" s="128"/>
      <c r="G70" s="129"/>
      <c r="H70" s="130"/>
      <c r="I70" s="131" t="s">
        <v>350</v>
      </c>
      <c r="J70" s="132"/>
      <c r="K70" s="133" t="s">
        <v>350</v>
      </c>
      <c r="L70" s="134"/>
      <c r="M70" s="103"/>
    </row>
    <row r="71" spans="1:13" x14ac:dyDescent="0.3">
      <c r="A71" s="103">
        <v>70</v>
      </c>
      <c r="B71" s="103" t="s">
        <v>195</v>
      </c>
      <c r="C71" s="104" t="s">
        <v>196</v>
      </c>
      <c r="D71" s="126"/>
      <c r="E71" s="127"/>
      <c r="F71" s="128"/>
      <c r="G71" s="129" t="s">
        <v>350</v>
      </c>
      <c r="H71" s="130"/>
      <c r="I71" s="131"/>
      <c r="J71" s="132"/>
      <c r="K71" s="133"/>
      <c r="L71" s="134"/>
      <c r="M71" s="103" t="s">
        <v>422</v>
      </c>
    </row>
    <row r="72" spans="1:13" x14ac:dyDescent="0.3">
      <c r="A72" s="103">
        <v>71</v>
      </c>
      <c r="B72" s="103" t="s">
        <v>423</v>
      </c>
      <c r="C72" s="104" t="s">
        <v>194</v>
      </c>
      <c r="D72" s="126"/>
      <c r="E72" s="127"/>
      <c r="F72" s="128"/>
      <c r="G72" s="129" t="s">
        <v>350</v>
      </c>
      <c r="H72" s="130"/>
      <c r="I72" s="131"/>
      <c r="J72" s="132"/>
      <c r="K72" s="133"/>
      <c r="L72" s="134"/>
      <c r="M72" s="103" t="s">
        <v>424</v>
      </c>
    </row>
    <row r="73" spans="1:13" x14ac:dyDescent="0.3">
      <c r="A73" s="103">
        <v>72</v>
      </c>
      <c r="B73" s="103" t="s">
        <v>255</v>
      </c>
      <c r="C73" s="104" t="s">
        <v>141</v>
      </c>
      <c r="D73" s="126" t="s">
        <v>350</v>
      </c>
      <c r="E73" s="127"/>
      <c r="F73" s="128"/>
      <c r="G73" s="129"/>
      <c r="H73" s="130"/>
      <c r="I73" s="131"/>
      <c r="J73" s="132"/>
      <c r="K73" s="133"/>
      <c r="L73" s="134"/>
      <c r="M73" s="103"/>
    </row>
    <row r="74" spans="1:13" x14ac:dyDescent="0.3">
      <c r="A74" s="103">
        <v>73</v>
      </c>
      <c r="B74" s="103" t="s">
        <v>287</v>
      </c>
      <c r="C74" s="104" t="s">
        <v>139</v>
      </c>
      <c r="D74" s="126"/>
      <c r="E74" s="127"/>
      <c r="F74" s="128"/>
      <c r="G74" s="129"/>
      <c r="H74" s="130"/>
      <c r="I74" s="131"/>
      <c r="J74" s="132"/>
      <c r="K74" s="133" t="s">
        <v>350</v>
      </c>
      <c r="L74" s="134"/>
      <c r="M74" s="103"/>
    </row>
    <row r="75" spans="1:13" x14ac:dyDescent="0.3">
      <c r="A75" s="103">
        <v>74</v>
      </c>
      <c r="B75" s="103" t="s">
        <v>425</v>
      </c>
      <c r="C75" s="104" t="s">
        <v>220</v>
      </c>
      <c r="D75" s="126"/>
      <c r="E75" s="127"/>
      <c r="F75" s="128"/>
      <c r="G75" s="129"/>
      <c r="H75" s="130" t="s">
        <v>350</v>
      </c>
      <c r="I75" s="131"/>
      <c r="J75" s="132"/>
      <c r="K75" s="133"/>
      <c r="L75" s="134"/>
      <c r="M75" s="103"/>
    </row>
    <row r="76" spans="1:13" x14ac:dyDescent="0.3">
      <c r="A76" s="103" t="s">
        <v>426</v>
      </c>
      <c r="B76" s="103" t="s">
        <v>427</v>
      </c>
      <c r="C76" s="104" t="s">
        <v>428</v>
      </c>
      <c r="D76" s="126"/>
      <c r="E76" s="127"/>
      <c r="F76" s="128"/>
      <c r="G76" s="129" t="s">
        <v>350</v>
      </c>
      <c r="H76" s="130"/>
      <c r="I76" s="131"/>
      <c r="J76" s="132" t="s">
        <v>350</v>
      </c>
      <c r="K76" s="133" t="s">
        <v>350</v>
      </c>
      <c r="L76" s="134"/>
      <c r="M76" s="103"/>
    </row>
    <row r="77" spans="1:13" x14ac:dyDescent="0.3">
      <c r="A77" s="103" t="s">
        <v>426</v>
      </c>
      <c r="B77" s="103" t="s">
        <v>429</v>
      </c>
      <c r="C77" s="104" t="s">
        <v>430</v>
      </c>
      <c r="D77" s="126"/>
      <c r="E77" s="127" t="s">
        <v>350</v>
      </c>
      <c r="F77" s="128"/>
      <c r="G77" s="129"/>
      <c r="H77" s="130"/>
      <c r="I77" s="131"/>
      <c r="J77" s="132" t="s">
        <v>350</v>
      </c>
      <c r="K77" s="133" t="s">
        <v>350</v>
      </c>
      <c r="L77" s="134"/>
      <c r="M77" s="103"/>
    </row>
    <row r="78" spans="1:13" x14ac:dyDescent="0.3">
      <c r="A78" s="103"/>
      <c r="B78" s="103"/>
      <c r="C78" s="104"/>
      <c r="D78" s="126"/>
      <c r="E78" s="127"/>
      <c r="F78" s="128"/>
      <c r="G78" s="129"/>
      <c r="H78" s="130"/>
      <c r="I78" s="131"/>
      <c r="J78" s="132"/>
      <c r="K78" s="133"/>
      <c r="L78" s="134"/>
      <c r="M78" s="103"/>
    </row>
    <row r="79" spans="1:13" x14ac:dyDescent="0.3">
      <c r="A79" s="103"/>
      <c r="B79" s="103"/>
      <c r="C79" s="104"/>
      <c r="D79" s="126"/>
      <c r="E79" s="127"/>
      <c r="F79" s="128"/>
      <c r="G79" s="129"/>
      <c r="H79" s="130"/>
      <c r="I79" s="131"/>
      <c r="J79" s="132"/>
      <c r="K79" s="133"/>
      <c r="L79" s="134"/>
      <c r="M79" s="103"/>
    </row>
    <row r="80" spans="1:13" x14ac:dyDescent="0.3">
      <c r="D80" s="141">
        <f>COUNTIF(D2:D77, "=X")</f>
        <v>19</v>
      </c>
      <c r="E80" s="141">
        <f t="shared" ref="E80:L80" si="0">COUNTIF(E2:E77, "=X")</f>
        <v>9</v>
      </c>
      <c r="F80" s="141">
        <f t="shared" si="0"/>
        <v>1</v>
      </c>
      <c r="G80" s="141">
        <f t="shared" si="0"/>
        <v>16</v>
      </c>
      <c r="H80" s="141">
        <f t="shared" si="0"/>
        <v>8</v>
      </c>
      <c r="I80" s="141">
        <f t="shared" si="0"/>
        <v>16</v>
      </c>
      <c r="J80" s="141">
        <f t="shared" si="0"/>
        <v>7</v>
      </c>
      <c r="K80" s="141">
        <f>COUNTIF(K2:K77,"=X")+1</f>
        <v>18</v>
      </c>
      <c r="L80" s="141">
        <f t="shared" si="0"/>
        <v>2</v>
      </c>
    </row>
    <row r="81" spans="2:2" x14ac:dyDescent="0.3">
      <c r="B81" t="s">
        <v>431</v>
      </c>
    </row>
    <row r="82" spans="2:2" x14ac:dyDescent="0.3">
      <c r="B82" t="s">
        <v>432</v>
      </c>
    </row>
    <row r="83" spans="2:2" x14ac:dyDescent="0.3">
      <c r="B83" t="s">
        <v>433</v>
      </c>
    </row>
    <row r="84" spans="2:2" x14ac:dyDescent="0.3">
      <c r="B84" t="s">
        <v>434</v>
      </c>
    </row>
    <row r="85" spans="2:2" x14ac:dyDescent="0.3">
      <c r="B85" t="s">
        <v>435</v>
      </c>
    </row>
  </sheetData>
  <pageMargins left="0.25" right="0.2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Trips Lists</vt:lpstr>
      <vt:lpstr>Species Observed and Frequency</vt:lpstr>
      <vt:lpstr>Total # of different species</vt:lpstr>
      <vt:lpstr>Species Seen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Tomer</cp:lastModifiedBy>
  <cp:revision/>
  <dcterms:created xsi:type="dcterms:W3CDTF">2023-09-19T19:13:24Z</dcterms:created>
  <dcterms:modified xsi:type="dcterms:W3CDTF">2023-12-01T21:35:42Z</dcterms:modified>
  <cp:category/>
  <cp:contentStatus/>
</cp:coreProperties>
</file>